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VITI 2024\"/>
    </mc:Choice>
  </mc:AlternateContent>
  <xr:revisionPtr revIDLastSave="0" documentId="13_ncr:1_{77AEE388-53CA-439D-AAF2-BC58874E252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PRANIMET!$A$1:$M$43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I39" i="6" l="1"/>
  <c r="R41" i="6" l="1"/>
  <c r="Q41" i="6"/>
  <c r="L41" i="6"/>
  <c r="G39" i="6"/>
  <c r="M37" i="12" l="1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Q42" i="6"/>
  <c r="K42" i="6"/>
  <c r="E42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C43" i="6" l="1"/>
  <c r="D39" i="6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40" authorId="0" shapeId="0" xr:uid="{E65EB144-213C-4400-A4CD-7B2566E67062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</commentList>
</comments>
</file>

<file path=xl/sharedStrings.xml><?xml version="1.0" encoding="utf-8"?>
<sst xmlns="http://schemas.openxmlformats.org/spreadsheetml/2006/main" count="979" uniqueCount="893">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</sst>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  <numFmt numFmtId="167" formatCode="#,##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43" fontId="0" fillId="2" borderId="0" xfId="0" applyNumberFormat="1" applyFill="1" applyAlignment="1">
      <alignment horizontal="center"/>
    </xf>
    <xf numFmtId="1" fontId="35" fillId="38" borderId="49" xfId="1" applyNumberFormat="1" applyFont="1" applyFill="1" applyBorder="1" applyAlignment="1">
      <alignment horizontal="right"/>
    </xf>
    <xf numFmtId="1" fontId="35" fillId="38" borderId="12" xfId="1" applyNumberFormat="1" applyFont="1" applyFill="1" applyBorder="1" applyAlignment="1">
      <alignment horizontal="right"/>
    </xf>
    <xf numFmtId="1" fontId="0" fillId="2" borderId="12" xfId="0" applyNumberFormat="1" applyFill="1" applyBorder="1"/>
    <xf numFmtId="1" fontId="1" fillId="2" borderId="12" xfId="0" applyNumberFormat="1" applyFont="1" applyFill="1" applyBorder="1"/>
    <xf numFmtId="1" fontId="35" fillId="0" borderId="12" xfId="0" applyNumberFormat="1" applyFont="1" applyBorder="1" applyAlignment="1">
      <alignment wrapText="1"/>
    </xf>
    <xf numFmtId="1" fontId="0" fillId="2" borderId="0" xfId="0" applyNumberFormat="1" applyFill="1"/>
    <xf numFmtId="1" fontId="48" fillId="2" borderId="12" xfId="0" applyNumberFormat="1" applyFont="1" applyFill="1" applyBorder="1"/>
    <xf numFmtId="1" fontId="34" fillId="0" borderId="12" xfId="0" applyNumberFormat="1" applyFont="1" applyBorder="1" applyAlignment="1">
      <alignment wrapText="1"/>
    </xf>
    <xf numFmtId="43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2" borderId="0" xfId="0" applyNumberFormat="1" applyFill="1"/>
    <xf numFmtId="39" fontId="0" fillId="0" borderId="0" xfId="0" applyNumberForma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5"/>
  <sheetViews>
    <sheetView zoomScaleNormal="100" zoomScaleSheetLayoutView="80" workbookViewId="0">
      <pane xSplit="2" ySplit="5" topLeftCell="D27" activePane="bottomRight" state="frozen"/>
      <selection pane="topRight" activeCell="B1" sqref="B1"/>
      <selection pane="bottomLeft" activeCell="A6" sqref="A6"/>
      <selection pane="bottomRight" activeCell="D45" sqref="D45:L54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1" width="14.7109375" style="58" customWidth="1"/>
    <col min="12" max="12" width="12" style="58" customWidth="1"/>
    <col min="13" max="13" width="11.28515625" style="58" customWidth="1"/>
    <col min="14" max="14" width="10.140625" style="58" customWidth="1"/>
    <col min="15" max="15" width="9.140625" style="58" customWidth="1"/>
    <col min="16" max="16" width="11.28515625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11.71093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12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13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14"/>
      <c r="B3" s="314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14"/>
      <c r="B4" s="314"/>
      <c r="C4" s="62"/>
      <c r="D4" s="64"/>
      <c r="E4" s="67"/>
      <c r="F4" s="69"/>
      <c r="G4" s="68"/>
      <c r="H4" s="68"/>
      <c r="I4" s="68"/>
      <c r="J4" s="68"/>
      <c r="K4" s="318" t="s">
        <v>868</v>
      </c>
      <c r="L4" s="69"/>
      <c r="M4" s="68"/>
      <c r="N4" s="68"/>
      <c r="O4" s="68"/>
      <c r="P4" s="68"/>
      <c r="Q4" s="316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15"/>
      <c r="B5" s="315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19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17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20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21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21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21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21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21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21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21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21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21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21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21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22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23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23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23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23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23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23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23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23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23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24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5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24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24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25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23">
        <v>2024</v>
      </c>
      <c r="B32" s="72" t="s">
        <v>881</v>
      </c>
      <c r="C32" s="202">
        <f t="shared" ref="C32:C44" si="18">E32+K32+Q32</f>
        <v>3596291.4999999995</v>
      </c>
      <c r="D32" s="258">
        <f t="shared" ref="D32:D43" si="19">+E32+K32+Q32</f>
        <v>3596291.4999999995</v>
      </c>
      <c r="E32" s="259">
        <f t="shared" ref="E32:E43" si="20">+F32+G32+H32+I32+J32</f>
        <v>492190.75000000017</v>
      </c>
      <c r="F32" s="260">
        <v>261975.89000000019</v>
      </c>
      <c r="G32" s="204">
        <v>166112.17000000001</v>
      </c>
      <c r="H32" s="205">
        <v>64102.69</v>
      </c>
      <c r="I32" s="260"/>
      <c r="J32" s="261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8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23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23"/>
      <c r="B34" s="72" t="s">
        <v>883</v>
      </c>
      <c r="C34" s="73">
        <f t="shared" si="18"/>
        <v>2680311.94</v>
      </c>
      <c r="D34" s="73">
        <f t="shared" si="19"/>
        <v>2680311.94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375858.06</v>
      </c>
      <c r="R34" s="90">
        <v>286150.15999999997</v>
      </c>
      <c r="S34" s="208">
        <v>55593.71</v>
      </c>
      <c r="T34" s="96">
        <v>21114.19</v>
      </c>
      <c r="U34" s="96">
        <v>13000</v>
      </c>
      <c r="V34" s="90"/>
    </row>
    <row r="35" spans="1:22" x14ac:dyDescent="0.25">
      <c r="A35" s="323"/>
      <c r="B35" s="72" t="s">
        <v>884</v>
      </c>
      <c r="C35" s="248">
        <f t="shared" si="18"/>
        <v>3480931.84</v>
      </c>
      <c r="D35" s="248">
        <f t="shared" si="19"/>
        <v>3480931.84</v>
      </c>
      <c r="E35" s="249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0">
        <v>124870</v>
      </c>
      <c r="J35" s="251">
        <v>660971.77</v>
      </c>
      <c r="K35" s="248">
        <f t="shared" ref="K35:K43" si="24">SUM(L35:P35)</f>
        <v>1690888.92</v>
      </c>
      <c r="L35" s="252">
        <v>1519666.74</v>
      </c>
      <c r="M35" s="253">
        <v>114882.39999999997</v>
      </c>
      <c r="N35" s="254">
        <v>12279.28</v>
      </c>
      <c r="O35" s="254"/>
      <c r="P35" s="58">
        <v>44060.5</v>
      </c>
      <c r="Q35" s="255">
        <f t="shared" si="23"/>
        <v>445455.39999999997</v>
      </c>
      <c r="R35" s="256">
        <v>281201.8</v>
      </c>
      <c r="S35" s="257">
        <v>91281.17</v>
      </c>
      <c r="T35" s="117">
        <v>12769.58</v>
      </c>
      <c r="U35" s="257">
        <v>16500</v>
      </c>
      <c r="V35" s="257">
        <v>43702.85</v>
      </c>
    </row>
    <row r="36" spans="1:22" x14ac:dyDescent="0.25">
      <c r="A36" s="323"/>
      <c r="B36" s="72" t="s">
        <v>885</v>
      </c>
      <c r="C36" s="73">
        <f t="shared" si="18"/>
        <v>3152540.4</v>
      </c>
      <c r="D36" s="73">
        <f t="shared" si="19"/>
        <v>3152540.4</v>
      </c>
      <c r="E36" s="108">
        <f t="shared" si="20"/>
        <v>1566958.5</v>
      </c>
      <c r="F36" s="117">
        <v>224304.90999999992</v>
      </c>
      <c r="G36" s="112">
        <v>370821</v>
      </c>
      <c r="H36" s="119">
        <v>61640.08</v>
      </c>
      <c r="I36" s="112">
        <v>140044.01</v>
      </c>
      <c r="J36" s="113">
        <v>770148.5</v>
      </c>
      <c r="K36" s="73">
        <f t="shared" si="24"/>
        <v>1169088.6400000001</v>
      </c>
      <c r="L36" s="90">
        <v>1064255.75</v>
      </c>
      <c r="M36" s="142">
        <v>59639.73</v>
      </c>
      <c r="N36" s="155">
        <v>9987.56</v>
      </c>
      <c r="O36" s="147"/>
      <c r="P36" s="147">
        <v>35205.599999999999</v>
      </c>
      <c r="Q36" s="255">
        <f t="shared" si="23"/>
        <v>416493.25999999995</v>
      </c>
      <c r="R36" s="90">
        <v>296993.21999999997</v>
      </c>
      <c r="S36" s="117">
        <v>44988.84</v>
      </c>
      <c r="T36" s="90">
        <v>8011.2</v>
      </c>
      <c r="U36" s="90">
        <v>66500</v>
      </c>
      <c r="V36" s="117"/>
    </row>
    <row r="37" spans="1:22" x14ac:dyDescent="0.25">
      <c r="A37" s="323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8">
        <f t="shared" si="20"/>
        <v>1159798.76</v>
      </c>
      <c r="F37" s="112">
        <v>221955</v>
      </c>
      <c r="G37" s="112">
        <f>288070.14-500</f>
        <v>287570.14</v>
      </c>
      <c r="H37" s="117">
        <v>45688.87</v>
      </c>
      <c r="I37" s="112">
        <v>80732.679999999993</v>
      </c>
      <c r="J37" s="117">
        <v>523852.07000000007</v>
      </c>
      <c r="K37" s="73">
        <f t="shared" si="24"/>
        <v>2127381.71</v>
      </c>
      <c r="L37" s="90">
        <v>1813966.43</v>
      </c>
      <c r="M37" s="142">
        <f>101158.65+500</f>
        <v>101658.65</v>
      </c>
      <c r="N37" s="156">
        <v>9984.14</v>
      </c>
      <c r="O37" s="156"/>
      <c r="P37" s="156">
        <v>201772.49</v>
      </c>
      <c r="Q37" s="157">
        <f t="shared" si="23"/>
        <v>307821.40000000002</v>
      </c>
      <c r="R37" s="90">
        <v>290440.57</v>
      </c>
      <c r="S37" s="90">
        <v>11252.58</v>
      </c>
      <c r="T37" s="90">
        <v>6128.25</v>
      </c>
      <c r="U37" s="90"/>
      <c r="V37" s="90"/>
    </row>
    <row r="38" spans="1:22" x14ac:dyDescent="0.25">
      <c r="A38" s="323"/>
      <c r="B38" s="72" t="s">
        <v>887</v>
      </c>
      <c r="C38" s="73">
        <f t="shared" si="18"/>
        <v>4129048.41</v>
      </c>
      <c r="D38" s="73">
        <f t="shared" si="19"/>
        <v>4129048.41</v>
      </c>
      <c r="E38" s="108">
        <f t="shared" si="20"/>
        <v>2409488.7800000003</v>
      </c>
      <c r="F38" s="117">
        <v>223315.4</v>
      </c>
      <c r="G38" s="119">
        <v>541943.81000000006</v>
      </c>
      <c r="H38" s="119">
        <v>36548.660000000003</v>
      </c>
      <c r="I38" s="95">
        <v>283100.31</v>
      </c>
      <c r="J38" s="120">
        <v>1324580.6000000001</v>
      </c>
      <c r="K38" s="73">
        <f t="shared" si="24"/>
        <v>1247882.54</v>
      </c>
      <c r="L38" s="90">
        <v>947344.01</v>
      </c>
      <c r="M38" s="117">
        <v>65531.65</v>
      </c>
      <c r="N38" s="90">
        <v>9849.8799999999992</v>
      </c>
      <c r="O38" s="90"/>
      <c r="P38" s="242">
        <v>225157</v>
      </c>
      <c r="Q38" s="73">
        <f>SUM(R38:V38)</f>
        <v>471677.09000000008</v>
      </c>
      <c r="R38" s="90">
        <v>283500.58000000007</v>
      </c>
      <c r="S38" s="243">
        <v>64236.07</v>
      </c>
      <c r="T38" s="117">
        <v>6240.44</v>
      </c>
      <c r="U38" s="73">
        <v>17700</v>
      </c>
      <c r="V38" s="117">
        <v>100000</v>
      </c>
    </row>
    <row r="39" spans="1:22" x14ac:dyDescent="0.25">
      <c r="A39" s="323"/>
      <c r="B39" s="72" t="s">
        <v>888</v>
      </c>
      <c r="C39" s="73">
        <f t="shared" si="18"/>
        <v>3365118.1100000003</v>
      </c>
      <c r="D39" s="73">
        <f t="shared" si="19"/>
        <v>3365118.1100000003</v>
      </c>
      <c r="E39" s="108">
        <f t="shared" si="20"/>
        <v>1630581.0899999999</v>
      </c>
      <c r="F39" s="88">
        <v>215850.59</v>
      </c>
      <c r="G39" s="117">
        <f>190136.12-4550+2563.3</f>
        <v>188149.41999999998</v>
      </c>
      <c r="H39" s="90">
        <v>45241.850000000006</v>
      </c>
      <c r="I39" s="88">
        <f>187485.08-5255.8</f>
        <v>182229.28</v>
      </c>
      <c r="J39" s="113">
        <v>999109.95</v>
      </c>
      <c r="K39" s="73">
        <f t="shared" si="24"/>
        <v>996340.16000000015</v>
      </c>
      <c r="L39" s="89">
        <v>950759.35000000009</v>
      </c>
      <c r="M39" s="89">
        <v>36456.78</v>
      </c>
      <c r="N39" s="91">
        <v>9124.0300000000007</v>
      </c>
      <c r="O39" s="89"/>
      <c r="P39" s="117"/>
      <c r="Q39" s="73">
        <f>SUM(R39:V39)</f>
        <v>738196.8600000001</v>
      </c>
      <c r="R39" s="90">
        <v>308136.17</v>
      </c>
      <c r="S39" s="117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23"/>
      <c r="B40" s="72" t="s">
        <v>889</v>
      </c>
      <c r="C40" s="73">
        <f t="shared" si="18"/>
        <v>3819224.97</v>
      </c>
      <c r="D40" s="73">
        <f t="shared" si="19"/>
        <v>3819224.97</v>
      </c>
      <c r="E40" s="108">
        <f t="shared" si="20"/>
        <v>2042058.53</v>
      </c>
      <c r="F40" s="88">
        <v>223074.66999999998</v>
      </c>
      <c r="G40" s="88">
        <v>221769.26</v>
      </c>
      <c r="H40" s="90">
        <v>42033.98</v>
      </c>
      <c r="I40" s="88">
        <v>13910.3</v>
      </c>
      <c r="J40" s="88">
        <v>1541270.32</v>
      </c>
      <c r="K40" s="73">
        <f t="shared" si="24"/>
        <v>1334955.04</v>
      </c>
      <c r="L40" s="88">
        <v>962859.38000000012</v>
      </c>
      <c r="M40" s="88">
        <v>23553</v>
      </c>
      <c r="N40" s="58">
        <v>4811.43</v>
      </c>
      <c r="O40" s="88"/>
      <c r="P40" s="88">
        <v>343731.23</v>
      </c>
      <c r="Q40" s="73">
        <f t="shared" ref="Q40:Q43" si="25">SUM(R40:V40)</f>
        <v>442211.4</v>
      </c>
      <c r="R40" s="73">
        <v>284353.31</v>
      </c>
      <c r="S40" s="73">
        <v>47832.98</v>
      </c>
      <c r="T40" s="73">
        <v>6615.71</v>
      </c>
      <c r="U40" s="73"/>
      <c r="V40" s="73">
        <v>103409.4</v>
      </c>
    </row>
    <row r="41" spans="1:22" x14ac:dyDescent="0.25">
      <c r="A41" s="324"/>
      <c r="B41" s="72" t="s">
        <v>890</v>
      </c>
      <c r="C41" s="73">
        <f t="shared" si="18"/>
        <v>4601287.38</v>
      </c>
      <c r="D41" s="73">
        <f t="shared" si="19"/>
        <v>4601287.38</v>
      </c>
      <c r="E41" s="108">
        <f t="shared" si="20"/>
        <v>2773719.2199999997</v>
      </c>
      <c r="F41" s="117">
        <v>223252.8</v>
      </c>
      <c r="G41" s="88">
        <v>294769.25</v>
      </c>
      <c r="H41" s="90">
        <v>50685.229999999996</v>
      </c>
      <c r="I41" s="88"/>
      <c r="J41" s="88">
        <v>2205011.94</v>
      </c>
      <c r="K41" s="73">
        <f t="shared" si="24"/>
        <v>1192902.6100000001</v>
      </c>
      <c r="L41" s="73">
        <f>1010838.89-50400</f>
        <v>960438.89</v>
      </c>
      <c r="M41" s="107">
        <v>101202.20000000001</v>
      </c>
      <c r="N41" s="138">
        <v>9989.1200000000008</v>
      </c>
      <c r="O41" s="107"/>
      <c r="P41" s="107">
        <v>121272.4</v>
      </c>
      <c r="Q41" s="73">
        <f t="shared" si="25"/>
        <v>634665.55000000005</v>
      </c>
      <c r="R41" s="73">
        <f>285998+5455</f>
        <v>291453</v>
      </c>
      <c r="S41" s="245">
        <v>101982.06000000001</v>
      </c>
      <c r="T41" s="73">
        <v>7336.5999999999995</v>
      </c>
      <c r="U41" s="73">
        <v>12800</v>
      </c>
      <c r="V41" s="73">
        <v>221093.89</v>
      </c>
    </row>
    <row r="42" spans="1:22" x14ac:dyDescent="0.25">
      <c r="A42" s="324"/>
      <c r="B42" s="72" t="s">
        <v>891</v>
      </c>
      <c r="C42" s="73">
        <f t="shared" si="18"/>
        <v>2961572.9499999997</v>
      </c>
      <c r="D42" s="73">
        <f t="shared" si="19"/>
        <v>2961572.9499999997</v>
      </c>
      <c r="E42" s="108">
        <f t="shared" si="20"/>
        <v>1122149.49</v>
      </c>
      <c r="F42" s="114">
        <v>242240.12</v>
      </c>
      <c r="G42" s="115">
        <v>286815.46999999997</v>
      </c>
      <c r="H42" s="90">
        <v>33121</v>
      </c>
      <c r="I42" s="88">
        <v>24942.5</v>
      </c>
      <c r="J42" s="88">
        <v>535030.4</v>
      </c>
      <c r="K42" s="73">
        <f t="shared" si="24"/>
        <v>1381609.0699999998</v>
      </c>
      <c r="L42" s="73">
        <v>971538</v>
      </c>
      <c r="M42" s="73">
        <v>99727.450000000012</v>
      </c>
      <c r="N42" s="90">
        <v>43.29</v>
      </c>
      <c r="O42" s="73"/>
      <c r="P42" s="160">
        <v>310300.32999999996</v>
      </c>
      <c r="Q42" s="73">
        <f t="shared" si="25"/>
        <v>457814.39</v>
      </c>
      <c r="R42" s="117">
        <v>273479.86</v>
      </c>
      <c r="S42" s="73">
        <v>56172.14</v>
      </c>
      <c r="T42" s="73">
        <v>49163.990000000005</v>
      </c>
      <c r="U42" s="73">
        <v>200</v>
      </c>
      <c r="V42" s="137">
        <v>78798.399999999994</v>
      </c>
    </row>
    <row r="43" spans="1:22" x14ac:dyDescent="0.25">
      <c r="A43" s="324"/>
      <c r="B43" s="72" t="s">
        <v>892</v>
      </c>
      <c r="C43" s="73">
        <f t="shared" si="18"/>
        <v>4686628.0299999993</v>
      </c>
      <c r="D43" s="73">
        <f t="shared" si="19"/>
        <v>4686628.0299999993</v>
      </c>
      <c r="E43" s="108">
        <f t="shared" si="20"/>
        <v>2917091.1199999996</v>
      </c>
      <c r="F43" s="92">
        <v>217214.96</v>
      </c>
      <c r="G43" s="73">
        <v>498180.14</v>
      </c>
      <c r="H43" s="90">
        <v>73451.340000000011</v>
      </c>
      <c r="I43" s="73">
        <v>38675</v>
      </c>
      <c r="J43" s="73">
        <v>2089569.6799999997</v>
      </c>
      <c r="K43" s="73">
        <f t="shared" si="24"/>
        <v>1062569.8700000001</v>
      </c>
      <c r="L43" s="73">
        <v>973846.12</v>
      </c>
      <c r="M43" s="73">
        <v>54152.28</v>
      </c>
      <c r="N43" s="90">
        <v>3101.62</v>
      </c>
      <c r="O43" s="73"/>
      <c r="P43" s="73">
        <v>31469.85</v>
      </c>
      <c r="Q43" s="73">
        <f t="shared" si="25"/>
        <v>706967.04000000004</v>
      </c>
      <c r="R43" s="73">
        <v>309753.96000000002</v>
      </c>
      <c r="S43" s="73">
        <v>136917.72</v>
      </c>
      <c r="T43" s="73">
        <v>26755.11</v>
      </c>
      <c r="U43" s="73"/>
      <c r="V43" s="73">
        <v>233540.25</v>
      </c>
    </row>
    <row r="44" spans="1:22" x14ac:dyDescent="0.25">
      <c r="A44" s="325"/>
      <c r="B44" s="74" t="s">
        <v>880</v>
      </c>
      <c r="C44" s="75">
        <f t="shared" si="18"/>
        <v>42478926.129999995</v>
      </c>
      <c r="D44" s="76">
        <f>SUM(D32:D43)</f>
        <v>42478926.130000003</v>
      </c>
      <c r="E44" s="76">
        <f t="shared" ref="E44:V44" si="26">SUM(E32:E43)</f>
        <v>19650264.859999999</v>
      </c>
      <c r="F44" s="76">
        <f t="shared" si="26"/>
        <v>2759802.06</v>
      </c>
      <c r="G44" s="76">
        <f t="shared" si="26"/>
        <v>3787032.4199999995</v>
      </c>
      <c r="H44" s="76">
        <f t="shared" si="26"/>
        <v>638953.99999999988</v>
      </c>
      <c r="I44" s="76">
        <f t="shared" si="26"/>
        <v>975843.28</v>
      </c>
      <c r="J44" s="76">
        <f t="shared" si="26"/>
        <v>11488633.1</v>
      </c>
      <c r="K44" s="76">
        <f t="shared" si="26"/>
        <v>17161730.379999999</v>
      </c>
      <c r="L44" s="76">
        <f t="shared" si="26"/>
        <v>14882156.220000001</v>
      </c>
      <c r="M44" s="76">
        <f t="shared" si="26"/>
        <v>838608.23000000021</v>
      </c>
      <c r="N44" s="76">
        <f t="shared" si="26"/>
        <v>127996.52999999998</v>
      </c>
      <c r="O44" s="76">
        <f t="shared" si="26"/>
        <v>0</v>
      </c>
      <c r="P44" s="76">
        <f t="shared" si="26"/>
        <v>1312969.3999999999</v>
      </c>
      <c r="Q44" s="76">
        <f t="shared" si="26"/>
        <v>5666930.8900000006</v>
      </c>
      <c r="R44" s="76">
        <f t="shared" si="26"/>
        <v>3471745.01</v>
      </c>
      <c r="S44" s="76">
        <f t="shared" si="26"/>
        <v>774580.19000000006</v>
      </c>
      <c r="T44" s="76">
        <f t="shared" si="26"/>
        <v>200324.45</v>
      </c>
      <c r="U44" s="76">
        <f t="shared" si="26"/>
        <v>140036.60999999999</v>
      </c>
      <c r="V44" s="76">
        <f t="shared" si="26"/>
        <v>1080244.6300000001</v>
      </c>
    </row>
    <row r="47" spans="1:22" x14ac:dyDescent="0.25">
      <c r="G47" s="78"/>
      <c r="H47" s="78"/>
      <c r="I47" s="78"/>
      <c r="J47" s="78"/>
      <c r="K47" s="78"/>
    </row>
    <row r="48" spans="1:22" x14ac:dyDescent="0.25">
      <c r="F48" s="78"/>
      <c r="G48" s="78"/>
      <c r="H48" s="78"/>
      <c r="I48" s="78"/>
      <c r="J48" s="78"/>
      <c r="K48" s="78"/>
    </row>
    <row r="50" spans="5:12" x14ac:dyDescent="0.25">
      <c r="E50" s="309"/>
    </row>
    <row r="51" spans="5:12" x14ac:dyDescent="0.25">
      <c r="E51" s="309"/>
      <c r="G51" s="311"/>
    </row>
    <row r="52" spans="5:12" x14ac:dyDescent="0.25">
      <c r="G52" s="78"/>
      <c r="H52" s="308"/>
    </row>
    <row r="54" spans="5:12" x14ac:dyDescent="0.25">
      <c r="L54" s="308"/>
    </row>
    <row r="55" spans="5:12" x14ac:dyDescent="0.25">
      <c r="L55" s="308"/>
    </row>
  </sheetData>
  <mergeCells count="8">
    <mergeCell ref="A6:A18"/>
    <mergeCell ref="A32:A44"/>
    <mergeCell ref="A19:A31"/>
    <mergeCell ref="D1:D2"/>
    <mergeCell ref="B3:B5"/>
    <mergeCell ref="A3:A5"/>
    <mergeCell ref="Q4:Q5"/>
    <mergeCell ref="K4:K5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tabSelected="1" view="pageBreakPreview" zoomScale="80" zoomScaleNormal="80" zoomScaleSheetLayoutView="80" workbookViewId="0">
      <pane xSplit="2" ySplit="3" topLeftCell="C16" activePane="bottomRight" state="frozen"/>
      <selection pane="topRight" activeCell="C1" sqref="C1"/>
      <selection pane="bottomLeft" activeCell="A9" sqref="A9"/>
      <selection pane="bottomRight" activeCell="P32" sqref="P32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3.14062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5.71093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26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26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26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26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26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26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26"/>
      <c r="B24" s="4" t="str">
        <f>IF(L!$A$1=1,L!B237,IF(L!$A$1=2,L!C237,L!D237))</f>
        <v>2023 Korrik</v>
      </c>
      <c r="C24" s="158">
        <f t="shared" si="2"/>
        <v>539077.85</v>
      </c>
      <c r="D24" s="244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26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26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26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26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7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26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7">
        <v>80281.509999999995</v>
      </c>
      <c r="F29" s="246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26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26">
        <v>2024</v>
      </c>
      <c r="B31" s="4" t="s">
        <v>881</v>
      </c>
      <c r="C31" s="264">
        <f>SUM(D31:M31)</f>
        <v>322865.37</v>
      </c>
      <c r="D31" s="300">
        <v>117550.5</v>
      </c>
      <c r="E31" s="265">
        <v>68061.38</v>
      </c>
      <c r="F31" s="264"/>
      <c r="G31" s="266">
        <v>21850.6</v>
      </c>
      <c r="H31" s="267"/>
      <c r="I31" s="268">
        <v>18110.5</v>
      </c>
      <c r="J31" s="268">
        <v>6305</v>
      </c>
      <c r="K31" s="269">
        <v>40866.199999999997</v>
      </c>
      <c r="L31" s="269">
        <v>10320.19</v>
      </c>
      <c r="M31" s="264">
        <v>39801</v>
      </c>
      <c r="N31" s="116"/>
    </row>
    <row r="32" spans="1:16" s="2" customFormat="1" ht="16.5" x14ac:dyDescent="0.3">
      <c r="A32" s="326"/>
      <c r="B32" s="6" t="s">
        <v>882</v>
      </c>
      <c r="C32" s="272">
        <f>SUM(D32:M32)</f>
        <v>240840.58000000002</v>
      </c>
      <c r="D32" s="301">
        <v>113147.16</v>
      </c>
      <c r="E32" s="273">
        <v>12187.52</v>
      </c>
      <c r="F32" s="272">
        <v>2762.4</v>
      </c>
      <c r="G32" s="274">
        <v>11184.5</v>
      </c>
      <c r="H32" s="275"/>
      <c r="I32" s="274">
        <v>19880</v>
      </c>
      <c r="J32" s="177">
        <v>8885</v>
      </c>
      <c r="K32" s="276">
        <v>12435</v>
      </c>
      <c r="L32" s="276"/>
      <c r="M32" s="272">
        <v>60359</v>
      </c>
      <c r="N32" s="116"/>
    </row>
    <row r="33" spans="1:16" s="2" customFormat="1" ht="16.5" x14ac:dyDescent="0.3">
      <c r="A33" s="326"/>
      <c r="B33" s="6" t="s">
        <v>883</v>
      </c>
      <c r="C33" s="277">
        <f t="shared" ref="C33:C43" si="4">SUM(D33:M33)</f>
        <v>550791.57999999996</v>
      </c>
      <c r="D33" s="302">
        <v>167481.01999999999</v>
      </c>
      <c r="E33" s="236">
        <v>223827.9</v>
      </c>
      <c r="F33" s="272">
        <v>14500.16</v>
      </c>
      <c r="G33" s="274">
        <v>10210</v>
      </c>
      <c r="H33" s="274"/>
      <c r="I33" s="136">
        <v>22135</v>
      </c>
      <c r="J33" s="278">
        <v>7841.5</v>
      </c>
      <c r="K33" s="278">
        <v>10929</v>
      </c>
      <c r="L33" s="279"/>
      <c r="M33" s="272">
        <v>93867</v>
      </c>
      <c r="N33" s="116"/>
    </row>
    <row r="34" spans="1:16" s="2" customFormat="1" ht="16.5" x14ac:dyDescent="0.3">
      <c r="A34" s="326"/>
      <c r="B34" s="6" t="s">
        <v>884</v>
      </c>
      <c r="C34" s="277">
        <f t="shared" si="4"/>
        <v>795539.16</v>
      </c>
      <c r="D34" s="303">
        <v>336722.02</v>
      </c>
      <c r="E34" s="280">
        <v>109405.98999999999</v>
      </c>
      <c r="F34" s="272">
        <v>763.08</v>
      </c>
      <c r="G34" s="273">
        <v>13522.15</v>
      </c>
      <c r="H34" s="288">
        <f>16990+159759</f>
        <v>176749</v>
      </c>
      <c r="I34" s="289">
        <v>21486</v>
      </c>
      <c r="J34" s="198">
        <v>6583.5</v>
      </c>
      <c r="K34" s="282">
        <v>10730</v>
      </c>
      <c r="L34" s="282">
        <v>8690</v>
      </c>
      <c r="M34" s="272">
        <f>110789.8+97.62</f>
        <v>110887.42</v>
      </c>
      <c r="N34" s="116"/>
    </row>
    <row r="35" spans="1:16" s="122" customFormat="1" ht="16.5" x14ac:dyDescent="0.3">
      <c r="A35" s="326"/>
      <c r="B35" s="263" t="s">
        <v>885</v>
      </c>
      <c r="C35" s="276">
        <f t="shared" si="4"/>
        <v>384613.46</v>
      </c>
      <c r="D35" s="304">
        <v>196234.45</v>
      </c>
      <c r="E35" s="273">
        <v>30109.63</v>
      </c>
      <c r="F35" s="276">
        <v>276</v>
      </c>
      <c r="G35" s="281">
        <v>10091</v>
      </c>
      <c r="H35" s="288"/>
      <c r="I35" s="273">
        <v>22685</v>
      </c>
      <c r="J35" s="282">
        <v>9085.5</v>
      </c>
      <c r="K35" s="290">
        <v>14097</v>
      </c>
      <c r="L35" s="290">
        <v>30452.880000000001</v>
      </c>
      <c r="M35" s="276">
        <v>71582</v>
      </c>
      <c r="N35" s="116"/>
      <c r="O35" s="262"/>
      <c r="P35" s="262"/>
    </row>
    <row r="36" spans="1:16" s="2" customFormat="1" ht="16.5" x14ac:dyDescent="0.3">
      <c r="A36" s="326"/>
      <c r="B36" s="6" t="s">
        <v>886</v>
      </c>
      <c r="C36" s="272">
        <f t="shared" si="4"/>
        <v>273949.73</v>
      </c>
      <c r="D36" s="303">
        <v>109146.55</v>
      </c>
      <c r="E36" s="273">
        <v>26723.91</v>
      </c>
      <c r="F36" s="272">
        <v>5778.27</v>
      </c>
      <c r="G36" s="281">
        <v>10447</v>
      </c>
      <c r="H36" s="291"/>
      <c r="I36" s="198">
        <v>23830</v>
      </c>
      <c r="J36" s="282">
        <v>6892</v>
      </c>
      <c r="K36" s="292">
        <v>21466</v>
      </c>
      <c r="L36" s="279"/>
      <c r="M36" s="272">
        <v>69666</v>
      </c>
      <c r="N36" s="116"/>
      <c r="O36" s="116"/>
    </row>
    <row r="37" spans="1:16" s="2" customFormat="1" ht="16.5" x14ac:dyDescent="0.3">
      <c r="A37" s="326"/>
      <c r="B37" s="6" t="s">
        <v>887</v>
      </c>
      <c r="C37" s="283">
        <f t="shared" si="4"/>
        <v>1774284</v>
      </c>
      <c r="D37" s="305">
        <v>141541.19</v>
      </c>
      <c r="E37" s="273">
        <v>341385.62</v>
      </c>
      <c r="F37" s="272"/>
      <c r="G37" s="273">
        <v>12128</v>
      </c>
      <c r="H37" s="293">
        <f>52860+94954+69430+7410+6745+2850</f>
        <v>234249</v>
      </c>
      <c r="I37" s="294">
        <v>31235.5</v>
      </c>
      <c r="J37" s="282">
        <v>10368</v>
      </c>
      <c r="K37" s="290">
        <v>11465</v>
      </c>
      <c r="L37" s="290">
        <v>926953.19000000006</v>
      </c>
      <c r="M37" s="272">
        <f>64959-0.5</f>
        <v>64958.5</v>
      </c>
      <c r="N37" s="116"/>
      <c r="O37" s="116"/>
    </row>
    <row r="38" spans="1:16" s="2" customFormat="1" ht="16.5" x14ac:dyDescent="0.3">
      <c r="A38" s="326"/>
      <c r="B38" s="6" t="s">
        <v>888</v>
      </c>
      <c r="C38" s="283">
        <f t="shared" si="4"/>
        <v>393901.12</v>
      </c>
      <c r="D38" s="306">
        <v>196601.67</v>
      </c>
      <c r="E38" s="236">
        <v>39215.33</v>
      </c>
      <c r="F38" s="272">
        <v>848.75</v>
      </c>
      <c r="G38" s="273">
        <v>19350</v>
      </c>
      <c r="H38" s="273"/>
      <c r="I38" s="289">
        <v>27590</v>
      </c>
      <c r="J38" s="295">
        <v>15256</v>
      </c>
      <c r="K38" s="289">
        <v>1281</v>
      </c>
      <c r="L38" s="289">
        <v>26218.12</v>
      </c>
      <c r="M38" s="272">
        <v>67540.25</v>
      </c>
      <c r="N38" s="116"/>
      <c r="P38" s="118"/>
    </row>
    <row r="39" spans="1:16" s="2" customFormat="1" ht="16.5" x14ac:dyDescent="0.3">
      <c r="A39" s="326"/>
      <c r="B39" s="6" t="s">
        <v>889</v>
      </c>
      <c r="C39" s="272">
        <f t="shared" si="4"/>
        <v>406146.89</v>
      </c>
      <c r="D39" s="303">
        <v>158978.25</v>
      </c>
      <c r="E39" s="273">
        <v>141685.09000000003</v>
      </c>
      <c r="F39" s="272">
        <v>5425.55</v>
      </c>
      <c r="G39" s="273">
        <v>12205</v>
      </c>
      <c r="H39" s="296"/>
      <c r="I39" s="294">
        <v>24915</v>
      </c>
      <c r="J39" s="282">
        <v>6395</v>
      </c>
      <c r="K39" s="282">
        <v>13551</v>
      </c>
      <c r="L39" s="282"/>
      <c r="M39" s="272">
        <v>42992</v>
      </c>
      <c r="N39" s="116"/>
      <c r="O39" s="116"/>
    </row>
    <row r="40" spans="1:16" s="2" customFormat="1" ht="16.5" x14ac:dyDescent="0.3">
      <c r="A40" s="326"/>
      <c r="B40" s="6" t="s">
        <v>890</v>
      </c>
      <c r="C40" s="284">
        <f t="shared" si="4"/>
        <v>1145290.6100000001</v>
      </c>
      <c r="D40" s="307">
        <v>315922.53000000003</v>
      </c>
      <c r="E40" s="273">
        <v>18908.14</v>
      </c>
      <c r="F40" s="284">
        <v>10515.9</v>
      </c>
      <c r="G40" s="273">
        <v>14931</v>
      </c>
      <c r="H40" s="297">
        <v>381018.5</v>
      </c>
      <c r="I40" s="273">
        <v>26630</v>
      </c>
      <c r="J40" s="282">
        <v>13880.5</v>
      </c>
      <c r="K40" s="298">
        <v>20491.18</v>
      </c>
      <c r="L40" s="298">
        <v>204599.35</v>
      </c>
      <c r="M40" s="284">
        <v>138393.51</v>
      </c>
      <c r="N40" s="116"/>
      <c r="O40" s="118"/>
      <c r="P40" s="116"/>
    </row>
    <row r="41" spans="1:16" s="2" customFormat="1" x14ac:dyDescent="0.25">
      <c r="A41" s="326"/>
      <c r="B41" s="6" t="s">
        <v>891</v>
      </c>
      <c r="C41" s="286">
        <f t="shared" si="4"/>
        <v>248231.88999999998</v>
      </c>
      <c r="D41" s="285">
        <v>121053.06</v>
      </c>
      <c r="E41" s="286">
        <v>32977.229999999996</v>
      </c>
      <c r="F41" s="286">
        <v>16781.099999999999</v>
      </c>
      <c r="G41" s="286">
        <v>9197</v>
      </c>
      <c r="H41" s="286"/>
      <c r="I41" s="286">
        <v>22285</v>
      </c>
      <c r="J41" s="286">
        <v>7361.5</v>
      </c>
      <c r="K41" s="286">
        <v>16022</v>
      </c>
      <c r="L41" s="286"/>
      <c r="M41" s="286">
        <v>22555</v>
      </c>
      <c r="N41" s="116"/>
      <c r="O41" s="118"/>
      <c r="P41" s="118"/>
    </row>
    <row r="42" spans="1:16" s="2" customFormat="1" ht="21.75" customHeight="1" x14ac:dyDescent="0.3">
      <c r="A42" s="326"/>
      <c r="B42" s="6" t="s">
        <v>892</v>
      </c>
      <c r="C42" s="286">
        <f t="shared" si="4"/>
        <v>693115.9</v>
      </c>
      <c r="D42" s="285">
        <v>234304.29</v>
      </c>
      <c r="E42" s="286">
        <v>186729.66</v>
      </c>
      <c r="F42" s="286">
        <v>32472.35</v>
      </c>
      <c r="G42" s="286">
        <v>12133.5</v>
      </c>
      <c r="H42" s="286">
        <v>33000</v>
      </c>
      <c r="I42" s="286">
        <v>25185</v>
      </c>
      <c r="J42" s="287">
        <v>13494</v>
      </c>
      <c r="K42" s="177">
        <v>15473</v>
      </c>
      <c r="L42" s="177"/>
      <c r="M42" s="286">
        <v>140324.1</v>
      </c>
      <c r="O42" s="118"/>
      <c r="P42" s="118"/>
    </row>
    <row r="43" spans="1:16" s="2" customFormat="1" x14ac:dyDescent="0.25">
      <c r="A43" s="326"/>
      <c r="B43" s="5" t="s">
        <v>880</v>
      </c>
      <c r="C43" s="270">
        <f t="shared" si="4"/>
        <v>7229570.29</v>
      </c>
      <c r="D43" s="271">
        <f>SUM(D31:D42)</f>
        <v>2208682.69</v>
      </c>
      <c r="E43" s="271">
        <f>SUM(E31:E42)</f>
        <v>1231217.3999999999</v>
      </c>
      <c r="F43" s="271">
        <f>SUM(F31:F42)</f>
        <v>90123.56</v>
      </c>
      <c r="G43" s="271">
        <f t="shared" ref="G43:L43" si="5">SUM(G31:G42)</f>
        <v>157249.75</v>
      </c>
      <c r="H43" s="271">
        <f t="shared" si="5"/>
        <v>825016.5</v>
      </c>
      <c r="I43" s="271">
        <f>SUM(I31:I42)</f>
        <v>285967</v>
      </c>
      <c r="J43" s="271">
        <f t="shared" si="5"/>
        <v>112347.5</v>
      </c>
      <c r="K43" s="271">
        <f t="shared" si="5"/>
        <v>188806.38</v>
      </c>
      <c r="L43" s="271">
        <f t="shared" si="5"/>
        <v>1207233.73</v>
      </c>
      <c r="M43" s="271">
        <f>SUM(M31:M42)</f>
        <v>922925.77999999991</v>
      </c>
      <c r="O43" s="118"/>
      <c r="P43" s="118"/>
    </row>
    <row r="44" spans="1:16" s="2" customFormat="1" x14ac:dyDescent="0.25">
      <c r="D44" s="3"/>
      <c r="E44" s="3"/>
      <c r="F44" s="3"/>
      <c r="O44" s="118"/>
    </row>
    <row r="45" spans="1:16" s="2" customFormat="1" x14ac:dyDescent="0.25">
      <c r="D45" s="3"/>
      <c r="E45" s="3"/>
      <c r="F45" s="3"/>
      <c r="O45" s="116"/>
    </row>
    <row r="46" spans="1:16" s="2" customFormat="1" x14ac:dyDescent="0.25">
      <c r="D46" s="3"/>
      <c r="E46" s="3"/>
      <c r="F46" s="3"/>
      <c r="L46" s="116"/>
    </row>
    <row r="47" spans="1:16" s="2" customFormat="1" x14ac:dyDescent="0.25">
      <c r="C47" s="116"/>
      <c r="D47" s="3"/>
      <c r="E47" s="3"/>
      <c r="F47" s="3"/>
      <c r="K47" s="116"/>
      <c r="O47" s="310"/>
    </row>
    <row r="48" spans="1:16" s="2" customFormat="1" x14ac:dyDescent="0.25">
      <c r="C48" s="118"/>
      <c r="D48" s="3"/>
      <c r="E48" s="299"/>
      <c r="F48" s="3"/>
      <c r="I48" s="118"/>
      <c r="L48" s="118"/>
    </row>
    <row r="49" spans="3:15" s="2" customFormat="1" x14ac:dyDescent="0.25">
      <c r="D49" s="3"/>
      <c r="E49" s="3"/>
      <c r="F49" s="3"/>
      <c r="L49" s="118"/>
    </row>
    <row r="50" spans="3:15" s="2" customFormat="1" x14ac:dyDescent="0.25">
      <c r="C50" s="116"/>
      <c r="D50" s="3"/>
      <c r="E50" s="3"/>
      <c r="F50" s="3"/>
      <c r="I50" s="116"/>
      <c r="O50" s="116"/>
    </row>
    <row r="51" spans="3:15" s="2" customFormat="1" x14ac:dyDescent="0.25">
      <c r="D51" s="3"/>
      <c r="E51" s="3"/>
      <c r="F51" s="3"/>
      <c r="I51" s="118"/>
      <c r="L51" s="116"/>
    </row>
    <row r="52" spans="3:15" s="2" customFormat="1" x14ac:dyDescent="0.25">
      <c r="D52" s="3"/>
      <c r="E52" s="3"/>
      <c r="F52" s="3"/>
    </row>
    <row r="53" spans="3:15" s="2" customFormat="1" x14ac:dyDescent="0.25">
      <c r="D53" s="3"/>
      <c r="E53" s="3"/>
      <c r="F53" s="3"/>
      <c r="I53" s="118"/>
    </row>
    <row r="54" spans="3:15" s="2" customFormat="1" x14ac:dyDescent="0.25">
      <c r="D54" s="3"/>
      <c r="E54" s="3"/>
      <c r="F54" s="3"/>
    </row>
    <row r="55" spans="3:15" s="2" customFormat="1" x14ac:dyDescent="0.25">
      <c r="D55" s="3"/>
      <c r="E55" s="3"/>
      <c r="F55" s="3"/>
    </row>
    <row r="56" spans="3:15" s="2" customFormat="1" x14ac:dyDescent="0.25">
      <c r="D56" s="3"/>
      <c r="E56" s="3"/>
      <c r="F56" s="3"/>
    </row>
    <row r="57" spans="3:15" s="2" customFormat="1" x14ac:dyDescent="0.25">
      <c r="D57" s="3"/>
      <c r="E57" s="3"/>
      <c r="F57" s="3"/>
    </row>
    <row r="58" spans="3:15" s="2" customFormat="1" x14ac:dyDescent="0.25">
      <c r="D58" s="3"/>
      <c r="E58" s="3"/>
      <c r="F58" s="3"/>
    </row>
    <row r="59" spans="3:15" s="2" customFormat="1" x14ac:dyDescent="0.25">
      <c r="D59" s="3"/>
      <c r="E59" s="3"/>
      <c r="F59" s="3"/>
    </row>
    <row r="60" spans="3:15" s="2" customFormat="1" x14ac:dyDescent="0.25">
      <c r="D60" s="3"/>
      <c r="E60" s="3"/>
      <c r="F60" s="3"/>
    </row>
    <row r="61" spans="3:15" s="2" customFormat="1" x14ac:dyDescent="0.25">
      <c r="D61" s="3"/>
      <c r="E61" s="3"/>
      <c r="F61" s="3"/>
    </row>
    <row r="62" spans="3:15" s="2" customFormat="1" x14ac:dyDescent="0.25">
      <c r="D62" s="3"/>
      <c r="E62" s="3"/>
      <c r="F62" s="3"/>
    </row>
    <row r="63" spans="3:15" s="2" customFormat="1" x14ac:dyDescent="0.25">
      <c r="D63" s="3"/>
      <c r="E63" s="3"/>
      <c r="F63" s="3"/>
    </row>
    <row r="64" spans="3:15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2">
    <mergeCell ref="A18:A30"/>
    <mergeCell ref="A31:A43"/>
  </mergeCells>
  <pageMargins left="0.25" right="0.25" top="0.75" bottom="0.75" header="0.3" footer="0.3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2025-01-10T09:03:16Z</dcterms:modified>
</cp:coreProperties>
</file>