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hajrije.haxhijaj\Desktop\Raportet mujore dhe periodike 2025\"/>
    </mc:Choice>
  </mc:AlternateContent>
  <xr:revisionPtr revIDLastSave="0" documentId="13_ncr:1_{50F08C08-4304-4E6A-BEDF-F36F14ECFE5F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PAGESAT" sheetId="6" r:id="rId1"/>
    <sheet name="PRANIMET" sheetId="12" r:id="rId2"/>
    <sheet name="L" sheetId="16" state="hidden" r:id="rId3"/>
  </sheets>
  <definedNames>
    <definedName name="_xlnm._FilterDatabase" localSheetId="1" hidden="1">PRANIMET!$A$3:$N$100</definedName>
    <definedName name="_xlnm.Print_Titles" localSheetId="0">PAGESAT!$3:$5</definedName>
    <definedName name="_xlnm.Print_Area" localSheetId="0">PAGESAT!$A$1:$V$5</definedName>
    <definedName name="_xlnm.Print_Area" localSheetId="1">PRANIMET!$A$1:$N$56</definedName>
  </definedNames>
  <calcPr calcId="181029"/>
</workbook>
</file>

<file path=xl/calcChain.xml><?xml version="1.0" encoding="utf-8"?>
<calcChain xmlns="http://schemas.openxmlformats.org/spreadsheetml/2006/main">
  <c r="M52" i="12" l="1"/>
  <c r="N52" i="6" l="1"/>
  <c r="G52" i="6"/>
  <c r="Q52" i="6" l="1"/>
  <c r="F52" i="6"/>
  <c r="K51" i="6"/>
  <c r="K52" i="6"/>
  <c r="K53" i="6"/>
  <c r="K54" i="6"/>
  <c r="M48" i="12" l="1"/>
  <c r="M49" i="12"/>
  <c r="L46" i="6" l="1"/>
  <c r="Q45" i="6" l="1"/>
  <c r="K45" i="6"/>
  <c r="V57" i="6" l="1"/>
  <c r="U57" i="6"/>
  <c r="T57" i="6"/>
  <c r="S57" i="6"/>
  <c r="P57" i="6"/>
  <c r="O57" i="6"/>
  <c r="N57" i="6"/>
  <c r="M57" i="6"/>
  <c r="J57" i="6"/>
  <c r="I57" i="6"/>
  <c r="H57" i="6"/>
  <c r="F57" i="6"/>
  <c r="Q56" i="6"/>
  <c r="K56" i="6"/>
  <c r="E56" i="6"/>
  <c r="Q55" i="6"/>
  <c r="K55" i="6"/>
  <c r="E55" i="6"/>
  <c r="R57" i="6"/>
  <c r="Q54" i="6"/>
  <c r="L57" i="6"/>
  <c r="E54" i="6"/>
  <c r="Q53" i="6"/>
  <c r="E53" i="6"/>
  <c r="E52" i="6"/>
  <c r="Q51" i="6"/>
  <c r="E51" i="6"/>
  <c r="Q50" i="6"/>
  <c r="K50" i="6"/>
  <c r="G57" i="6"/>
  <c r="Q49" i="6"/>
  <c r="K49" i="6"/>
  <c r="E49" i="6"/>
  <c r="Q48" i="6"/>
  <c r="K48" i="6"/>
  <c r="E48" i="6"/>
  <c r="Q47" i="6"/>
  <c r="K47" i="6"/>
  <c r="E47" i="6"/>
  <c r="Q46" i="6"/>
  <c r="K46" i="6"/>
  <c r="E46" i="6"/>
  <c r="E45" i="6"/>
  <c r="L56" i="12"/>
  <c r="K56" i="12"/>
  <c r="J56" i="12"/>
  <c r="I56" i="12"/>
  <c r="G56" i="12"/>
  <c r="F56" i="12"/>
  <c r="E56" i="12"/>
  <c r="D56" i="12"/>
  <c r="C55" i="12"/>
  <c r="C54" i="12"/>
  <c r="C53" i="12"/>
  <c r="C52" i="12"/>
  <c r="C51" i="12"/>
  <c r="C50" i="12"/>
  <c r="C49" i="12"/>
  <c r="C48" i="12"/>
  <c r="M56" i="12"/>
  <c r="C47" i="12"/>
  <c r="C46" i="12"/>
  <c r="C45" i="12"/>
  <c r="C44" i="12"/>
  <c r="I39" i="6"/>
  <c r="U59" i="6" l="1"/>
  <c r="D54" i="6"/>
  <c r="Q57" i="6"/>
  <c r="D49" i="6"/>
  <c r="D53" i="6"/>
  <c r="D56" i="6"/>
  <c r="D46" i="6"/>
  <c r="D45" i="6"/>
  <c r="C54" i="6"/>
  <c r="C47" i="6"/>
  <c r="D51" i="6"/>
  <c r="C48" i="6"/>
  <c r="D55" i="6"/>
  <c r="K57" i="6"/>
  <c r="C56" i="6"/>
  <c r="D47" i="6"/>
  <c r="D48" i="6"/>
  <c r="C46" i="6"/>
  <c r="C52" i="6"/>
  <c r="D52" i="6"/>
  <c r="E50" i="6"/>
  <c r="E57" i="6" s="1"/>
  <c r="C49" i="6"/>
  <c r="C51" i="6"/>
  <c r="C53" i="6"/>
  <c r="C55" i="6"/>
  <c r="C45" i="6"/>
  <c r="H56" i="12"/>
  <c r="R41" i="6"/>
  <c r="Q41" i="6" s="1"/>
  <c r="L41" i="6"/>
  <c r="G39" i="6"/>
  <c r="C56" i="12" l="1"/>
  <c r="C57" i="6"/>
  <c r="C50" i="6"/>
  <c r="D50" i="6"/>
  <c r="D57" i="6" s="1"/>
  <c r="M37" i="12"/>
  <c r="H37" i="12" l="1"/>
  <c r="G37" i="6"/>
  <c r="M37" i="6"/>
  <c r="Q36" i="6"/>
  <c r="M34" i="12"/>
  <c r="H34" i="12"/>
  <c r="Q32" i="6" l="1"/>
  <c r="K43" i="12"/>
  <c r="J43" i="12"/>
  <c r="I43" i="12"/>
  <c r="G43" i="12"/>
  <c r="F43" i="12"/>
  <c r="E43" i="12"/>
  <c r="D43" i="12"/>
  <c r="C42" i="12"/>
  <c r="C41" i="12"/>
  <c r="C40" i="12"/>
  <c r="C39" i="12"/>
  <c r="C38" i="12"/>
  <c r="C36" i="12"/>
  <c r="C35" i="12"/>
  <c r="C34" i="12"/>
  <c r="H43" i="12"/>
  <c r="L43" i="12"/>
  <c r="M43" i="12"/>
  <c r="V44" i="6"/>
  <c r="T44" i="6"/>
  <c r="S44" i="6"/>
  <c r="P44" i="6"/>
  <c r="O44" i="6"/>
  <c r="N44" i="6"/>
  <c r="L44" i="6"/>
  <c r="I44" i="6"/>
  <c r="H44" i="6"/>
  <c r="Q43" i="6"/>
  <c r="K43" i="6"/>
  <c r="E43" i="6"/>
  <c r="Q42" i="6"/>
  <c r="K42" i="6"/>
  <c r="E42" i="6"/>
  <c r="K41" i="6"/>
  <c r="F44" i="6"/>
  <c r="R44" i="6"/>
  <c r="K40" i="6"/>
  <c r="E40" i="6"/>
  <c r="Q39" i="6"/>
  <c r="K39" i="6"/>
  <c r="E39" i="6"/>
  <c r="Q38" i="6"/>
  <c r="K38" i="6"/>
  <c r="E38" i="6"/>
  <c r="Q37" i="6"/>
  <c r="K37" i="6"/>
  <c r="J44" i="6"/>
  <c r="E37" i="6"/>
  <c r="K36" i="6"/>
  <c r="E36" i="6"/>
  <c r="Q35" i="6"/>
  <c r="K35" i="6"/>
  <c r="E35" i="6"/>
  <c r="Q34" i="6"/>
  <c r="M44" i="6"/>
  <c r="G44" i="6"/>
  <c r="Q33" i="6"/>
  <c r="K33" i="6"/>
  <c r="E33" i="6"/>
  <c r="K32" i="6"/>
  <c r="E32" i="6"/>
  <c r="C29" i="12"/>
  <c r="C43" i="6" l="1"/>
  <c r="D39" i="6"/>
  <c r="D33" i="6"/>
  <c r="D32" i="6"/>
  <c r="C31" i="12"/>
  <c r="C37" i="12"/>
  <c r="C33" i="12"/>
  <c r="C43" i="12"/>
  <c r="C32" i="12"/>
  <c r="C39" i="6"/>
  <c r="D43" i="6"/>
  <c r="D35" i="6"/>
  <c r="C35" i="6"/>
  <c r="K34" i="6"/>
  <c r="K44" i="6" s="1"/>
  <c r="D37" i="6"/>
  <c r="C37" i="6"/>
  <c r="U44" i="6"/>
  <c r="E41" i="6"/>
  <c r="D41" i="6" s="1"/>
  <c r="C38" i="6"/>
  <c r="C36" i="6"/>
  <c r="D36" i="6"/>
  <c r="D42" i="6"/>
  <c r="C42" i="6"/>
  <c r="C33" i="6"/>
  <c r="D38" i="6"/>
  <c r="Q40" i="6"/>
  <c r="C40" i="6" s="1"/>
  <c r="C32" i="6"/>
  <c r="E34" i="6"/>
  <c r="G27" i="6"/>
  <c r="G29" i="6"/>
  <c r="E44" i="6" l="1"/>
  <c r="C41" i="6"/>
  <c r="D34" i="6"/>
  <c r="C34" i="6"/>
  <c r="Q44" i="6"/>
  <c r="D40" i="6"/>
  <c r="M24" i="12"/>
  <c r="C44" i="6" l="1"/>
  <c r="D44" i="6"/>
  <c r="L25" i="12"/>
  <c r="L24" i="12"/>
  <c r="F28" i="6"/>
  <c r="U28" i="6"/>
  <c r="H27" i="12"/>
  <c r="R27" i="6" l="1"/>
  <c r="Q25" i="6" l="1"/>
  <c r="G22" i="6"/>
  <c r="J24" i="6"/>
  <c r="U23" i="6"/>
  <c r="Q22" i="6"/>
  <c r="M21" i="6"/>
  <c r="G21" i="6"/>
  <c r="H20" i="12"/>
  <c r="M18" i="12" l="1"/>
  <c r="M30" i="12" s="1"/>
  <c r="L19" i="12"/>
  <c r="C19" i="12" s="1"/>
  <c r="E20" i="6"/>
  <c r="K30" i="12"/>
  <c r="I30" i="12"/>
  <c r="G30" i="12"/>
  <c r="E30" i="12"/>
  <c r="D30" i="12"/>
  <c r="B30" i="12"/>
  <c r="B29" i="12"/>
  <c r="C28" i="12"/>
  <c r="B28" i="12"/>
  <c r="C27" i="12"/>
  <c r="B27" i="12"/>
  <c r="C26" i="12"/>
  <c r="B26" i="12"/>
  <c r="C25" i="12"/>
  <c r="B25" i="12"/>
  <c r="C24" i="12"/>
  <c r="B24" i="12"/>
  <c r="C23" i="12"/>
  <c r="B23" i="12"/>
  <c r="C22" i="12"/>
  <c r="B22" i="12"/>
  <c r="C21" i="12"/>
  <c r="B21" i="12"/>
  <c r="C20" i="12"/>
  <c r="B20" i="12"/>
  <c r="B19" i="12"/>
  <c r="J30" i="12"/>
  <c r="B18" i="12"/>
  <c r="E19" i="6"/>
  <c r="V31" i="6"/>
  <c r="U31" i="6"/>
  <c r="T31" i="6"/>
  <c r="P31" i="6"/>
  <c r="O31" i="6"/>
  <c r="N31" i="6"/>
  <c r="M31" i="6"/>
  <c r="L31" i="6"/>
  <c r="B31" i="6"/>
  <c r="R31" i="6"/>
  <c r="Q30" i="6"/>
  <c r="K30" i="6"/>
  <c r="E30" i="6"/>
  <c r="B30" i="6"/>
  <c r="Q29" i="6"/>
  <c r="K29" i="6"/>
  <c r="E29" i="6"/>
  <c r="B29" i="6"/>
  <c r="Q28" i="6"/>
  <c r="K28" i="6"/>
  <c r="E28" i="6"/>
  <c r="B28" i="6"/>
  <c r="Q27" i="6"/>
  <c r="K27" i="6"/>
  <c r="E27" i="6"/>
  <c r="B27" i="6"/>
  <c r="S31" i="6"/>
  <c r="Q26" i="6"/>
  <c r="K26" i="6"/>
  <c r="E26" i="6"/>
  <c r="B26" i="6"/>
  <c r="K25" i="6"/>
  <c r="I31" i="6"/>
  <c r="E25" i="6"/>
  <c r="B25" i="6"/>
  <c r="Q24" i="6"/>
  <c r="K24" i="6"/>
  <c r="B24" i="6"/>
  <c r="Q23" i="6"/>
  <c r="K23" i="6"/>
  <c r="E23" i="6"/>
  <c r="B23" i="6"/>
  <c r="K22" i="6"/>
  <c r="E22" i="6"/>
  <c r="B22" i="6"/>
  <c r="Q21" i="6"/>
  <c r="K21" i="6"/>
  <c r="E21" i="6"/>
  <c r="B21" i="6"/>
  <c r="Q20" i="6"/>
  <c r="K20" i="6"/>
  <c r="B20" i="6"/>
  <c r="Q19" i="6"/>
  <c r="K19" i="6"/>
  <c r="B19" i="6"/>
  <c r="H15" i="6"/>
  <c r="I15" i="6"/>
  <c r="H13" i="6"/>
  <c r="I13" i="6"/>
  <c r="D29" i="6" l="1"/>
  <c r="D28" i="6"/>
  <c r="L30" i="12"/>
  <c r="D25" i="6"/>
  <c r="C28" i="6"/>
  <c r="C21" i="6"/>
  <c r="C18" i="12"/>
  <c r="J31" i="6"/>
  <c r="H31" i="6"/>
  <c r="D23" i="6"/>
  <c r="D21" i="6"/>
  <c r="H30" i="12"/>
  <c r="F30" i="12"/>
  <c r="C19" i="6"/>
  <c r="Q31" i="6"/>
  <c r="C29" i="6"/>
  <c r="C25" i="6"/>
  <c r="D27" i="6"/>
  <c r="C23" i="6"/>
  <c r="C20" i="6"/>
  <c r="D26" i="6"/>
  <c r="C26" i="6"/>
  <c r="C22" i="6"/>
  <c r="D22" i="6"/>
  <c r="D30" i="6"/>
  <c r="C30" i="6"/>
  <c r="K31" i="6"/>
  <c r="F31" i="6"/>
  <c r="D19" i="6"/>
  <c r="D20" i="6"/>
  <c r="C27" i="6"/>
  <c r="G17" i="6"/>
  <c r="C30" i="12" l="1"/>
  <c r="H16" i="12"/>
  <c r="H13" i="12"/>
  <c r="H10" i="12"/>
  <c r="L12" i="6" l="1"/>
  <c r="T16" i="6" l="1"/>
  <c r="E15" i="6" l="1"/>
  <c r="I14" i="6" l="1"/>
  <c r="M11" i="12" l="1"/>
  <c r="E12" i="6" l="1"/>
  <c r="E13" i="6"/>
  <c r="E14" i="6"/>
  <c r="Q10" i="6" l="1"/>
  <c r="M7" i="12" l="1"/>
  <c r="F6" i="6" l="1"/>
  <c r="R9" i="6"/>
  <c r="F9" i="6"/>
  <c r="R7" i="6"/>
  <c r="G9" i="6" l="1"/>
  <c r="Q9" i="6" l="1"/>
  <c r="L8" i="6" l="1"/>
  <c r="D17" i="12" l="1"/>
  <c r="E17" i="12"/>
  <c r="F17" i="12"/>
  <c r="G17" i="12"/>
  <c r="I17" i="12"/>
  <c r="J17" i="12"/>
  <c r="K17" i="12"/>
  <c r="L17" i="12"/>
  <c r="B17" i="12"/>
  <c r="H7" i="12"/>
  <c r="H17" i="12" s="1"/>
  <c r="C16" i="12" l="1"/>
  <c r="B16" i="12"/>
  <c r="C15" i="12"/>
  <c r="B15" i="12"/>
  <c r="C14" i="12"/>
  <c r="B14" i="12"/>
  <c r="C13" i="12"/>
  <c r="B13" i="12"/>
  <c r="C12" i="12"/>
  <c r="B12" i="12"/>
  <c r="C11" i="12"/>
  <c r="B11" i="12"/>
  <c r="C10" i="12"/>
  <c r="B10" i="12"/>
  <c r="C9" i="12"/>
  <c r="B9" i="12"/>
  <c r="B8" i="12"/>
  <c r="C7" i="12"/>
  <c r="B7" i="12"/>
  <c r="C6" i="12"/>
  <c r="B6" i="12"/>
  <c r="C5" i="12"/>
  <c r="B5" i="12"/>
  <c r="V18" i="6" l="1"/>
  <c r="U18" i="6"/>
  <c r="T18" i="6"/>
  <c r="S18" i="6"/>
  <c r="R18" i="6"/>
  <c r="O18" i="6"/>
  <c r="N18" i="6"/>
  <c r="M18" i="6"/>
  <c r="L18" i="6"/>
  <c r="H18" i="6"/>
  <c r="B18" i="6"/>
  <c r="Q17" i="6"/>
  <c r="K17" i="6"/>
  <c r="E17" i="6"/>
  <c r="B17" i="6"/>
  <c r="Q16" i="6"/>
  <c r="K16" i="6"/>
  <c r="E16" i="6"/>
  <c r="B16" i="6"/>
  <c r="Q15" i="6"/>
  <c r="K15" i="6"/>
  <c r="G18" i="6"/>
  <c r="B15" i="6"/>
  <c r="Q14" i="6"/>
  <c r="K14" i="6"/>
  <c r="B14" i="6"/>
  <c r="Q13" i="6"/>
  <c r="K13" i="6"/>
  <c r="B13" i="6"/>
  <c r="Q12" i="6"/>
  <c r="K12" i="6"/>
  <c r="B12" i="6"/>
  <c r="Q11" i="6"/>
  <c r="K11" i="6"/>
  <c r="E11" i="6"/>
  <c r="B11" i="6"/>
  <c r="P18" i="6"/>
  <c r="E10" i="6"/>
  <c r="B10" i="6"/>
  <c r="K9" i="6"/>
  <c r="E9" i="6"/>
  <c r="B9" i="6"/>
  <c r="Q8" i="6"/>
  <c r="K8" i="6"/>
  <c r="J18" i="6"/>
  <c r="E8" i="6"/>
  <c r="B8" i="6"/>
  <c r="Q7" i="6"/>
  <c r="K7" i="6"/>
  <c r="E7" i="6"/>
  <c r="B7" i="6"/>
  <c r="Q6" i="6"/>
  <c r="K6" i="6"/>
  <c r="B6" i="6"/>
  <c r="D14" i="6" l="1"/>
  <c r="D13" i="6"/>
  <c r="D9" i="6"/>
  <c r="C9" i="6"/>
  <c r="D11" i="6"/>
  <c r="C15" i="6"/>
  <c r="C13" i="6"/>
  <c r="D15" i="6"/>
  <c r="C11" i="6"/>
  <c r="C16" i="6"/>
  <c r="D16" i="6"/>
  <c r="C12" i="6"/>
  <c r="C14" i="6"/>
  <c r="D7" i="6"/>
  <c r="I18" i="6"/>
  <c r="D12" i="6"/>
  <c r="K10" i="6"/>
  <c r="D10" i="6" s="1"/>
  <c r="D17" i="6"/>
  <c r="Q18" i="6"/>
  <c r="D8" i="6"/>
  <c r="C8" i="6"/>
  <c r="C7" i="6"/>
  <c r="C17" i="6"/>
  <c r="K18" i="6" l="1"/>
  <c r="C10" i="6"/>
  <c r="B3" i="12" l="1"/>
  <c r="C3" i="12"/>
  <c r="D3" i="12"/>
  <c r="A3" i="12"/>
  <c r="A1" i="12"/>
  <c r="E5" i="6"/>
  <c r="F5" i="6"/>
  <c r="G5" i="6"/>
  <c r="H5" i="6"/>
  <c r="I5" i="6"/>
  <c r="J5" i="6"/>
  <c r="D5" i="6"/>
  <c r="C5" i="6"/>
  <c r="A1" i="6" l="1"/>
  <c r="F18" i="6" l="1"/>
  <c r="E6" i="6"/>
  <c r="E18" i="6" s="1"/>
  <c r="C18" i="6" s="1"/>
  <c r="C6" i="6" l="1"/>
  <c r="D6" i="6"/>
  <c r="D18" i="6" s="1"/>
  <c r="M17" i="12"/>
  <c r="C8" i="12"/>
  <c r="C17" i="12" s="1"/>
  <c r="G31" i="6"/>
  <c r="E24" i="6"/>
  <c r="D24" i="6" s="1"/>
  <c r="D31" i="6" s="1"/>
  <c r="C24" i="6" l="1"/>
  <c r="E31" i="6"/>
  <c r="C31" i="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Hajrije Haxhijaj</author>
  </authors>
  <commentList>
    <comment ref="L5" authorId="0" shapeId="0" xr:uid="{00000000-0006-0000-0100-00000F000000}">
      <text>
        <r>
          <rPr>
            <b/>
            <sz val="9"/>
            <color indexed="81"/>
            <rFont val="Tahoma"/>
            <family val="2"/>
          </rPr>
          <t>Hajrije Haxhijaj:</t>
        </r>
        <r>
          <rPr>
            <sz val="9"/>
            <color indexed="81"/>
            <rFont val="Tahoma"/>
            <family val="2"/>
          </rPr>
          <t xml:space="preserve">
Donacion nga Save the Children</t>
        </r>
      </text>
    </comment>
    <comment ref="L6" authorId="0" shapeId="0" xr:uid="{00000000-0006-0000-0100-000010000000}">
      <text>
        <r>
          <rPr>
            <b/>
            <sz val="9"/>
            <color indexed="81"/>
            <rFont val="Tahoma"/>
            <family val="2"/>
          </rPr>
          <t>Hajrije Haxhijaj:</t>
        </r>
        <r>
          <rPr>
            <sz val="9"/>
            <color indexed="81"/>
            <rFont val="Tahoma"/>
            <family val="2"/>
          </rPr>
          <t xml:space="preserve">
dona. Nga Sawe dhe Children </t>
        </r>
      </text>
    </comment>
    <comment ref="H7" authorId="0" shapeId="0" xr:uid="{00000000-0006-0000-0100-000011000000}">
      <text>
        <r>
          <rPr>
            <b/>
            <sz val="9"/>
            <color indexed="81"/>
            <rFont val="Tahoma"/>
            <family val="2"/>
          </rPr>
          <t>Hajrije Haxhijaj:</t>
        </r>
        <r>
          <rPr>
            <sz val="9"/>
            <color indexed="81"/>
            <rFont val="Tahoma"/>
            <family val="2"/>
          </rPr>
          <t xml:space="preserve">
gjobat e policise janar-MARS  236,671.80 dhe gjobat nga gjykata 16400
</t>
        </r>
      </text>
    </comment>
    <comment ref="L7" authorId="0" shapeId="0" xr:uid="{00000000-0006-0000-0100-000012000000}">
      <text>
        <r>
          <rPr>
            <b/>
            <sz val="9"/>
            <color indexed="81"/>
            <rFont val="Tahoma"/>
            <family val="2"/>
          </rPr>
          <t>Hajrije Haxhijaj:</t>
        </r>
        <r>
          <rPr>
            <sz val="9"/>
            <color indexed="81"/>
            <rFont val="Tahoma"/>
            <family val="2"/>
          </rPr>
          <t xml:space="preserve">
Donacion nga EU per SHKMT " Shaban Spahija"</t>
        </r>
      </text>
    </comment>
    <comment ref="H8" authorId="0" shapeId="0" xr:uid="{00000000-0006-0000-0100-000013000000}">
      <text>
        <r>
          <rPr>
            <b/>
            <sz val="9"/>
            <color indexed="81"/>
            <rFont val="Tahoma"/>
            <family val="2"/>
          </rPr>
          <t>Hajrije Haxhijaj:</t>
        </r>
        <r>
          <rPr>
            <sz val="9"/>
            <color indexed="81"/>
            <rFont val="Tahoma"/>
            <family val="2"/>
          </rPr>
          <t xml:space="preserve">
gjoba ne trafik 36641,,gjoba nga gjykata 1900
</t>
        </r>
      </text>
    </comment>
    <comment ref="L8" authorId="0" shapeId="0" xr:uid="{00000000-0006-0000-0100-000014000000}">
      <text>
        <r>
          <rPr>
            <b/>
            <sz val="9"/>
            <color indexed="81"/>
            <rFont val="Tahoma"/>
            <family val="2"/>
          </rPr>
          <t>Hajrije Haxhijaj:</t>
        </r>
        <r>
          <rPr>
            <sz val="9"/>
            <color indexed="81"/>
            <rFont val="Tahoma"/>
            <family val="2"/>
          </rPr>
          <t xml:space="preserve">
1328.58 dona. Sawe dhe Children, 2237.00 ndacion nga EU-Unioni Europian </t>
        </r>
      </text>
    </comment>
    <comment ref="L9" authorId="0" shapeId="0" xr:uid="{00000000-0006-0000-0100-000015000000}">
      <text>
        <r>
          <rPr>
            <b/>
            <sz val="9"/>
            <color indexed="81"/>
            <rFont val="Tahoma"/>
            <family val="2"/>
          </rPr>
          <t>Hajrije Haxhijaj:</t>
        </r>
        <r>
          <rPr>
            <sz val="9"/>
            <color indexed="81"/>
            <rFont val="Tahoma"/>
            <family val="2"/>
          </rPr>
          <t xml:space="preserve">
Donacion nga Save the Children</t>
        </r>
      </text>
    </comment>
    <comment ref="H10" authorId="0" shapeId="0" xr:uid="{00000000-0006-0000-0100-000016000000}">
      <text>
        <r>
          <rPr>
            <b/>
            <sz val="9"/>
            <color indexed="81"/>
            <rFont val="Tahoma"/>
            <family val="2"/>
          </rPr>
          <t>Hajrije Haxhijaj:</t>
        </r>
        <r>
          <rPr>
            <sz val="9"/>
            <color indexed="81"/>
            <rFont val="Tahoma"/>
            <family val="2"/>
          </rPr>
          <t xml:space="preserve">
230,967.20 gjobat ne trafik 20,685. gjobat nga gjykata </t>
        </r>
      </text>
    </comment>
    <comment ref="L10" authorId="0" shapeId="0" xr:uid="{00000000-0006-0000-0100-000017000000}">
      <text>
        <r>
          <rPr>
            <b/>
            <sz val="9"/>
            <color indexed="81"/>
            <rFont val="Tahoma"/>
            <family val="2"/>
          </rPr>
          <t>Hajrije Haxhijaj:</t>
        </r>
        <r>
          <rPr>
            <sz val="9"/>
            <color indexed="81"/>
            <rFont val="Tahoma"/>
            <family val="2"/>
          </rPr>
          <t xml:space="preserve">
4995.euro Sawe the child, 7419.euro I shkolles fillore " Dardania"</t>
        </r>
      </text>
    </comment>
    <comment ref="H11" authorId="0" shapeId="0" xr:uid="{00000000-0006-0000-0100-000018000000}">
      <text>
        <r>
          <rPr>
            <b/>
            <sz val="9"/>
            <color indexed="81"/>
            <rFont val="Tahoma"/>
            <family val="2"/>
          </rPr>
          <t>Hajrije Haxhijaj:</t>
        </r>
        <r>
          <rPr>
            <sz val="9"/>
            <color indexed="81"/>
            <rFont val="Tahoma"/>
            <family val="2"/>
          </rPr>
          <t xml:space="preserve">
11815 jane gjoba nga gjykata</t>
        </r>
      </text>
    </comment>
    <comment ref="L11" authorId="0" shapeId="0" xr:uid="{00000000-0006-0000-0100-000019000000}">
      <text>
        <r>
          <rPr>
            <b/>
            <sz val="9"/>
            <color indexed="81"/>
            <rFont val="Tahoma"/>
            <family val="2"/>
          </rPr>
          <t>Hajrije Haxhijaj:</t>
        </r>
        <r>
          <rPr>
            <sz val="9"/>
            <color indexed="81"/>
            <rFont val="Tahoma"/>
            <family val="2"/>
          </rPr>
          <t xml:space="preserve">
49635. euro donacion  per Drejt. Zhvillimit Ekonomik , 57456.00 donac. EU per Drejtorin Klture, Rini dhe Sport ,1328.58 donacion  SAVE the Children   per Arsim fillor</t>
        </r>
      </text>
    </comment>
    <comment ref="H12" authorId="0" shapeId="0" xr:uid="{00000000-0006-0000-0100-00001A000000}">
      <text>
        <r>
          <rPr>
            <b/>
            <sz val="9"/>
            <color indexed="81"/>
            <rFont val="Tahoma"/>
            <family val="2"/>
          </rPr>
          <t>Hajrije Haxhijaj:</t>
        </r>
        <r>
          <rPr>
            <sz val="9"/>
            <color indexed="81"/>
            <rFont val="Tahoma"/>
            <family val="2"/>
          </rPr>
          <t xml:space="preserve">
gjobat nga gjyka 3,485.00 dhe gjoba ne trafik 58111
</t>
        </r>
      </text>
    </comment>
    <comment ref="L12" authorId="0" shapeId="0" xr:uid="{00000000-0006-0000-0100-00001B000000}">
      <text>
        <r>
          <rPr>
            <b/>
            <sz val="9"/>
            <color indexed="81"/>
            <rFont val="Tahoma"/>
            <family val="2"/>
          </rPr>
          <t>Hajrije Haxhijaj:</t>
        </r>
        <r>
          <rPr>
            <sz val="9"/>
            <color indexed="81"/>
            <rFont val="Tahoma"/>
            <family val="2"/>
          </rPr>
          <t xml:space="preserve">
Donacion I EU , Drejtoria Kultur, Rini dhe sport , Projekti " Star"</t>
        </r>
      </text>
    </comment>
    <comment ref="H13" authorId="0" shapeId="0" xr:uid="{00000000-0006-0000-0100-00001C000000}">
      <text>
        <r>
          <rPr>
            <b/>
            <sz val="9"/>
            <color indexed="81"/>
            <rFont val="Tahoma"/>
            <family val="2"/>
          </rPr>
          <t>Hajrije Haxhijaj:</t>
        </r>
        <r>
          <rPr>
            <sz val="9"/>
            <color indexed="81"/>
            <rFont val="Tahoma"/>
            <family val="2"/>
          </rPr>
          <t xml:space="preserve">
286,922 Gjobat ne trafik 13,268
gjoba nga gjykat</t>
        </r>
      </text>
    </comment>
    <comment ref="L13" authorId="0" shapeId="0" xr:uid="{00000000-0006-0000-0100-00001D000000}">
      <text>
        <r>
          <rPr>
            <b/>
            <sz val="9"/>
            <color indexed="81"/>
            <rFont val="Tahoma"/>
            <family val="2"/>
          </rPr>
          <t>Hajrije Haxhijaj:</t>
        </r>
        <r>
          <rPr>
            <sz val="9"/>
            <color indexed="81"/>
            <rFont val="Tahoma"/>
            <family val="2"/>
          </rPr>
          <t xml:space="preserve">
Donacion I EU Trashegimi kulturore nder-rajonale Plave-GUSI</t>
        </r>
      </text>
    </comment>
    <comment ref="H14" authorId="0" shapeId="0" xr:uid="{00000000-0006-0000-0100-00001E000000}">
      <text>
        <r>
          <rPr>
            <b/>
            <sz val="9"/>
            <color indexed="81"/>
            <rFont val="Tahoma"/>
            <family val="2"/>
          </rPr>
          <t>Hajrije Haxhijaj:</t>
        </r>
        <r>
          <rPr>
            <sz val="9"/>
            <color indexed="81"/>
            <rFont val="Tahoma"/>
            <family val="2"/>
          </rPr>
          <t xml:space="preserve">
gjobat ne trsfi prill-shtator 396149.80
</t>
        </r>
      </text>
    </comment>
    <comment ref="L14" authorId="0" shapeId="0" xr:uid="{00000000-0006-0000-0100-00001F000000}">
      <text>
        <r>
          <rPr>
            <b/>
            <sz val="9"/>
            <color indexed="81"/>
            <rFont val="Tahoma"/>
            <family val="2"/>
          </rPr>
          <t>Hajrije Haxhijaj:</t>
        </r>
        <r>
          <rPr>
            <sz val="9"/>
            <color indexed="81"/>
            <rFont val="Tahoma"/>
            <family val="2"/>
          </rPr>
          <t xml:space="preserve">
Save dhe children , Arsimi fillor </t>
        </r>
      </text>
    </comment>
    <comment ref="H15" authorId="0" shapeId="0" xr:uid="{00000000-0006-0000-0100-000020000000}">
      <text>
        <r>
          <rPr>
            <b/>
            <sz val="9"/>
            <color indexed="81"/>
            <rFont val="Tahoma"/>
            <family val="2"/>
          </rPr>
          <t>Hajrije Haxhijaj:</t>
        </r>
        <r>
          <rPr>
            <sz val="9"/>
            <color indexed="81"/>
            <rFont val="Tahoma"/>
            <family val="2"/>
          </rPr>
          <t xml:space="preserve">
64251 € GJOBA ne trafik, 2530.88 gjoba nga gjykata </t>
        </r>
      </text>
    </comment>
    <comment ref="H16" authorId="0" shapeId="0" xr:uid="{00000000-0006-0000-0100-000021000000}">
      <text>
        <r>
          <rPr>
            <b/>
            <sz val="9"/>
            <color indexed="81"/>
            <rFont val="Tahoma"/>
            <family val="2"/>
          </rPr>
          <t>Hajrije Haxhijaj: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 xml:space="preserve">gjoba nga gjykat 17,245
gjoba ne trafik 211,577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16" authorId="0" shapeId="0" xr:uid="{00000000-0006-0000-0100-000022000000}">
      <text>
        <r>
          <rPr>
            <b/>
            <sz val="9"/>
            <color indexed="81"/>
            <rFont val="Tahoma"/>
            <family val="2"/>
          </rPr>
          <t>Hajrije Haxhijaj:</t>
        </r>
        <r>
          <rPr>
            <sz val="9"/>
            <color indexed="81"/>
            <rFont val="Tahoma"/>
            <family val="2"/>
          </rPr>
          <t xml:space="preserve">
Donacion I EU per shk. Mes " Shaban Spahija </t>
        </r>
      </text>
    </comment>
    <comment ref="H18" authorId="0" shapeId="0" xr:uid="{00000000-0006-0000-0100-000023000000}">
      <text>
        <r>
          <rPr>
            <b/>
            <sz val="9"/>
            <color indexed="81"/>
            <rFont val="Tahoma"/>
            <family val="2"/>
          </rPr>
          <t>Hajrije Haxhijaj:</t>
        </r>
        <r>
          <rPr>
            <sz val="9"/>
            <color indexed="81"/>
            <rFont val="Tahoma"/>
            <family val="2"/>
          </rPr>
          <t xml:space="preserve">
53816.5 gjoba ne trafik  , 6390.00 gjoba nga gjykat a</t>
        </r>
      </text>
    </comment>
    <comment ref="H19" authorId="0" shapeId="0" xr:uid="{00000000-0006-0000-0100-000024000000}">
      <text>
        <r>
          <rPr>
            <b/>
            <sz val="9"/>
            <color indexed="81"/>
            <rFont val="Tahoma"/>
            <family val="2"/>
          </rPr>
          <t>Hajrije Haxhijaj:</t>
        </r>
        <r>
          <rPr>
            <sz val="9"/>
            <color indexed="81"/>
            <rFont val="Tahoma"/>
            <family val="2"/>
          </rPr>
          <t xml:space="preserve">
gjobat ne trafik 58562.5
gjobat nga gjykata 5100
</t>
        </r>
      </text>
    </comment>
    <comment ref="L19" authorId="0" shapeId="0" xr:uid="{00000000-0006-0000-0100-000025000000}">
      <text>
        <r>
          <rPr>
            <b/>
            <sz val="9"/>
            <color indexed="81"/>
            <rFont val="Tahoma"/>
            <family val="2"/>
          </rPr>
          <t>Hajrije Haxhijaj:</t>
        </r>
        <r>
          <rPr>
            <sz val="9"/>
            <color indexed="81"/>
            <rFont val="Tahoma"/>
            <family val="2"/>
          </rPr>
          <t xml:space="preserve">
Sawe dhe Children 1006.58
Komisi Europian 155,524.50</t>
        </r>
      </text>
    </comment>
    <comment ref="H20" authorId="0" shapeId="0" xr:uid="{00000000-0006-0000-0100-000026000000}">
      <text>
        <r>
          <rPr>
            <b/>
            <sz val="9"/>
            <color indexed="81"/>
            <rFont val="Tahoma"/>
            <family val="2"/>
          </rPr>
          <t>Hajrije Haxhijaj:</t>
        </r>
        <r>
          <rPr>
            <sz val="9"/>
            <color indexed="81"/>
            <rFont val="Tahoma"/>
            <family val="2"/>
          </rPr>
          <t xml:space="preserve">
gjoba ne trafik 216,452gjoba nga gjykata 17605
</t>
        </r>
      </text>
    </comment>
    <comment ref="H23" authorId="0" shapeId="0" xr:uid="{00000000-0006-0000-0100-000027000000}">
      <text>
        <r>
          <rPr>
            <b/>
            <sz val="9"/>
            <color indexed="81"/>
            <rFont val="Tahoma"/>
            <family val="2"/>
          </rPr>
          <t>Hajrije Haxhijaj:</t>
        </r>
        <r>
          <rPr>
            <sz val="9"/>
            <color indexed="81"/>
            <rFont val="Tahoma"/>
            <family val="2"/>
          </rPr>
          <t xml:space="preserve">
645,00 jane gjoba nga gjykata</t>
        </r>
      </text>
    </comment>
    <comment ref="H24" authorId="0" shapeId="0" xr:uid="{00000000-0006-0000-0100-000028000000}">
      <text>
        <r>
          <rPr>
            <b/>
            <sz val="9"/>
            <color indexed="81"/>
            <rFont val="Tahoma"/>
            <family val="2"/>
          </rPr>
          <t>Hajrije Haxhijaj:</t>
        </r>
        <r>
          <rPr>
            <sz val="9"/>
            <color indexed="81"/>
            <rFont val="Tahoma"/>
            <family val="2"/>
          </rPr>
          <t xml:space="preserve">
gjobat nga gjyka 12630,dhe gjoba ne trafik 190,409
</t>
        </r>
      </text>
    </comment>
    <comment ref="L24" authorId="0" shapeId="0" xr:uid="{0AF33AF2-747D-493C-B554-915B42F12C16}">
      <text>
        <r>
          <rPr>
            <b/>
            <sz val="9"/>
            <color indexed="81"/>
            <rFont val="Tahoma"/>
            <family val="2"/>
          </rPr>
          <t>Hajrije Haxhijaj:</t>
        </r>
        <r>
          <rPr>
            <sz val="9"/>
            <color indexed="81"/>
            <rFont val="Tahoma"/>
            <family val="2"/>
          </rPr>
          <t xml:space="preserve">
Participim I qytetarve per blerjen e motokultivatorve , donacion sawe dhe Children, Kom. Eur</t>
        </r>
      </text>
    </comment>
    <comment ref="H25" authorId="0" shapeId="0" xr:uid="{00000000-0006-0000-0100-000029000000}">
      <text>
        <r>
          <rPr>
            <b/>
            <sz val="9"/>
            <color indexed="81"/>
            <rFont val="Tahoma"/>
            <family val="2"/>
          </rPr>
          <t>Hajrije Haxhijaj:</t>
        </r>
        <r>
          <rPr>
            <sz val="9"/>
            <color indexed="81"/>
            <rFont val="Tahoma"/>
            <family val="2"/>
          </rPr>
          <t xml:space="preserve">
4,240.00euro janë gjoba nga gjykata ,  gjoba ne trafik 65,954.5</t>
        </r>
      </text>
    </comment>
    <comment ref="H26" authorId="0" shapeId="0" xr:uid="{00000000-0006-0000-0100-00002A000000}">
      <text>
        <r>
          <rPr>
            <b/>
            <sz val="9"/>
            <color indexed="81"/>
            <rFont val="Tahoma"/>
            <family val="2"/>
          </rPr>
          <t>Hajrije Haxhijaj:</t>
        </r>
        <r>
          <rPr>
            <sz val="9"/>
            <color indexed="81"/>
            <rFont val="Tahoma"/>
            <family val="2"/>
          </rPr>
          <t xml:space="preserve">
1545.00gjoba nga gjykata , 86,233.00 gjoba ne trafik</t>
        </r>
      </text>
    </comment>
    <comment ref="H27" authorId="0" shapeId="0" xr:uid="{00000000-0006-0000-0100-00002B000000}">
      <text>
        <r>
          <rPr>
            <b/>
            <sz val="9"/>
            <color indexed="81"/>
            <rFont val="Tahoma"/>
            <family val="2"/>
          </rPr>
          <t>Hajrije Haxhijaj:</t>
        </r>
        <r>
          <rPr>
            <sz val="9"/>
            <color indexed="81"/>
            <rFont val="Tahoma"/>
            <family val="2"/>
          </rPr>
          <t xml:space="preserve">
256,070€ GJOBA ne trafik, 13440
gjoba nga gjykata </t>
        </r>
      </text>
    </comment>
    <comment ref="L27" authorId="0" shapeId="0" xr:uid="{7667659D-C732-4148-A327-9D0F8020224F}">
      <text>
        <r>
          <rPr>
            <b/>
            <sz val="9"/>
            <color indexed="81"/>
            <rFont val="Tahoma"/>
            <family val="2"/>
          </rPr>
          <t>Hajrije Haxhijaj:</t>
        </r>
        <r>
          <rPr>
            <sz val="9"/>
            <color indexed="81"/>
            <rFont val="Tahoma"/>
            <family val="2"/>
          </rPr>
          <t xml:space="preserve">
Participim I qytetarve </t>
        </r>
      </text>
    </comment>
    <comment ref="H28" authorId="0" shapeId="0" xr:uid="{00000000-0006-0000-0100-00002C000000}">
      <text>
        <r>
          <rPr>
            <b/>
            <sz val="9"/>
            <color indexed="81"/>
            <rFont val="Tahoma"/>
            <family val="2"/>
          </rPr>
          <t>Hajrije Haxhijaj:</t>
        </r>
        <r>
          <rPr>
            <sz val="9"/>
            <color indexed="81"/>
            <rFont val="Tahoma"/>
            <family val="2"/>
          </rPr>
          <t xml:space="preserve">
gjoba nga gjykat 3835
gjoba ne trafik 63544
</t>
        </r>
      </text>
    </comment>
    <comment ref="L28" authorId="0" shapeId="0" xr:uid="{45035CC0-568D-470E-929D-26D1AD1ECC79}">
      <text>
        <r>
          <rPr>
            <b/>
            <sz val="9"/>
            <color indexed="81"/>
            <rFont val="Tahoma"/>
            <family val="2"/>
          </rPr>
          <t>Hajrije Haxhijaj:</t>
        </r>
        <r>
          <rPr>
            <sz val="9"/>
            <color indexed="81"/>
            <rFont val="Tahoma"/>
            <family val="2"/>
          </rPr>
          <t xml:space="preserve">
donacion Sawe dhe Children</t>
        </r>
      </text>
    </comment>
    <comment ref="H29" authorId="0" shapeId="0" xr:uid="{00000000-0006-0000-0100-00002D000000}">
      <text>
        <r>
          <rPr>
            <b/>
            <sz val="9"/>
            <color indexed="81"/>
            <rFont val="Tahoma"/>
            <family val="2"/>
          </rPr>
          <t>Hajrije Haxhijaj:</t>
        </r>
        <r>
          <rPr>
            <sz val="9"/>
            <color indexed="81"/>
            <rFont val="Tahoma"/>
            <family val="2"/>
          </rPr>
          <t xml:space="preserve">
gjoba nga trafiku 70993.5, 
gjoba nga gjykat 8975
</t>
        </r>
      </text>
    </comment>
    <comment ref="L31" authorId="0" shapeId="0" xr:uid="{641B7528-0A60-4C45-9D73-11B686084AC8}">
      <text>
        <r>
          <rPr>
            <b/>
            <sz val="9"/>
            <color indexed="81"/>
            <rFont val="Tahoma"/>
            <family val="2"/>
          </rPr>
          <t>Hajrije Haxhijaj:</t>
        </r>
        <r>
          <rPr>
            <sz val="9"/>
            <color indexed="81"/>
            <rFont val="Tahoma"/>
            <family val="2"/>
          </rPr>
          <t xml:space="preserve">
Donacione per Arsimin fillor dhe te mesem nga donatori Sawe the Children , EU</t>
        </r>
      </text>
    </comment>
    <comment ref="H34" authorId="0" shapeId="0" xr:uid="{C24DC70F-5D54-45AC-978F-E5AF8DB40E91}">
      <text>
        <r>
          <rPr>
            <b/>
            <sz val="9"/>
            <color indexed="81"/>
            <rFont val="Tahoma"/>
            <family val="2"/>
          </rPr>
          <t>Hajrije Haxhijaj:</t>
        </r>
        <r>
          <rPr>
            <sz val="9"/>
            <color indexed="81"/>
            <rFont val="Tahoma"/>
            <family val="2"/>
          </rPr>
          <t xml:space="preserve">
16990 gj, gjykata. 159759.00 gjobat ne trafik</t>
        </r>
      </text>
    </comment>
    <comment ref="L35" authorId="0" shapeId="0" xr:uid="{FA5773B7-ACF3-4187-9D23-E993B74BEDE6}">
      <text>
        <r>
          <rPr>
            <b/>
            <sz val="9"/>
            <color indexed="81"/>
            <rFont val="Tahoma"/>
            <family val="2"/>
          </rPr>
          <t>Hajrije Haxhijaj:</t>
        </r>
        <r>
          <rPr>
            <sz val="9"/>
            <color indexed="81"/>
            <rFont val="Tahoma"/>
            <family val="2"/>
          </rPr>
          <t xml:space="preserve">
Participim I fermerve 26998.50euro dhe Donac Sawe dhe Child 3454.38</t>
        </r>
      </text>
    </comment>
    <comment ref="L37" authorId="0" shapeId="0" xr:uid="{BC4B8E05-5CA3-498E-841D-CEE1167BD645}">
      <text>
        <r>
          <rPr>
            <b/>
            <sz val="9"/>
            <color indexed="81"/>
            <rFont val="Tahoma"/>
            <family val="2"/>
          </rPr>
          <t>Hajrije Haxhijaj:</t>
        </r>
        <r>
          <rPr>
            <sz val="9"/>
            <color indexed="81"/>
            <rFont val="Tahoma"/>
            <family val="2"/>
          </rPr>
          <t xml:space="preserve">
910088.50 donacion ei demosit grandi I performace ,3454.58 donac Sawe dhe Children ne A.Fill., 13410.31 partic.qyteta ne drejt e Bujqesis </t>
        </r>
      </text>
    </comment>
    <comment ref="H40" authorId="0" shapeId="0" xr:uid="{E65EB144-213C-4400-A4CD-7B2566E67062}">
      <text>
        <r>
          <rPr>
            <b/>
            <sz val="9"/>
            <color indexed="81"/>
            <rFont val="Tahoma"/>
            <family val="2"/>
          </rPr>
          <t>Hajrije Haxhijaj:</t>
        </r>
        <r>
          <rPr>
            <sz val="9"/>
            <color indexed="81"/>
            <rFont val="Tahoma"/>
            <family val="2"/>
          </rPr>
          <t xml:space="preserve">
358878.50 gjobat ne trafik dhe 22140 gjobat nga gjjykata </t>
        </r>
      </text>
    </comment>
    <comment ref="L44" authorId="0" shapeId="0" xr:uid="{57171F1F-3E6D-4ACE-AC52-C4915D214C00}">
      <text>
        <r>
          <rPr>
            <b/>
            <sz val="9"/>
            <color indexed="81"/>
            <rFont val="Tahoma"/>
            <family val="2"/>
          </rPr>
          <t>Hajrije Haxhijaj:</t>
        </r>
        <r>
          <rPr>
            <sz val="9"/>
            <color indexed="81"/>
            <rFont val="Tahoma"/>
            <family val="2"/>
          </rPr>
          <t xml:space="preserve">
Donacione per Arsimin fillor dhe te mesem nga donatori Sawe the Children , EU</t>
        </r>
      </text>
    </comment>
    <comment ref="L45" authorId="0" shapeId="0" xr:uid="{BDE3C58F-FD78-4AE6-A8C4-FEBAA9970CEB}">
      <text>
        <r>
          <rPr>
            <b/>
            <sz val="9"/>
            <color indexed="81"/>
            <rFont val="Tahoma"/>
            <family val="2"/>
          </rPr>
          <t>Hajrije Haxhijaj:</t>
        </r>
        <r>
          <rPr>
            <sz val="9"/>
            <color indexed="81"/>
            <rFont val="Tahoma"/>
            <family val="2"/>
          </rPr>
          <t xml:space="preserve">
Donacin Sawe dhe Child ne Arsim fillo</t>
        </r>
      </text>
    </comment>
    <comment ref="H46" authorId="0" shapeId="0" xr:uid="{D318943F-41D5-4316-8160-7681A99FCF94}">
      <text>
        <r>
          <rPr>
            <b/>
            <sz val="9"/>
            <color indexed="81"/>
            <rFont val="Tahoma"/>
            <family val="2"/>
          </rPr>
          <t>Hajrije Haxhijaj:</t>
        </r>
        <r>
          <rPr>
            <sz val="9"/>
            <color indexed="81"/>
            <rFont val="Tahoma"/>
            <family val="2"/>
          </rPr>
          <t xml:space="preserve">
241,973.00Gjobat ne trafik : 20855 gjobat nga gjykata </t>
        </r>
      </text>
    </comment>
    <comment ref="H47" authorId="0" shapeId="0" xr:uid="{E4673BB4-3B8E-43B1-87E1-ECF24885DCE8}">
      <text>
        <r>
          <rPr>
            <b/>
            <sz val="9"/>
            <color indexed="81"/>
            <rFont val="Tahoma"/>
            <family val="2"/>
          </rPr>
          <t>Hajrije Haxhijaj:</t>
        </r>
        <r>
          <rPr>
            <sz val="9"/>
            <color indexed="81"/>
            <rFont val="Tahoma"/>
            <family val="2"/>
          </rPr>
          <t xml:space="preserve">
16990 gj, gjykata. 159759.00 gjobat ne trafik</t>
        </r>
      </text>
    </comment>
    <comment ref="L47" authorId="0" shapeId="0" xr:uid="{36912EB5-BF47-46CF-B32C-6F742959DDEC}">
      <text>
        <r>
          <rPr>
            <b/>
            <sz val="9"/>
            <color indexed="81"/>
            <rFont val="Tahoma"/>
            <family val="2"/>
          </rPr>
          <t>Hajrije Haxhijaj:</t>
        </r>
        <r>
          <rPr>
            <sz val="9"/>
            <color indexed="81"/>
            <rFont val="Tahoma"/>
            <family val="2"/>
          </rPr>
          <t xml:space="preserve">
50085 parti I qytet ne drejt Bujqesis , 16,888.15 donac I EU, Zhvill Ekon, 1,885.70 , dona Sawe dhe Chil , Arsimi fillor
</t>
        </r>
      </text>
    </comment>
    <comment ref="L48" authorId="0" shapeId="0" xr:uid="{38D29213-28F1-478E-977A-61B94ABE7AF1}">
      <text>
        <r>
          <rPr>
            <b/>
            <sz val="9"/>
            <color indexed="81"/>
            <rFont val="Tahoma"/>
            <family val="2"/>
          </rPr>
          <t>Hajrije Haxhijaj:</t>
        </r>
        <r>
          <rPr>
            <sz val="9"/>
            <color indexed="81"/>
            <rFont val="Tahoma"/>
            <family val="2"/>
          </rPr>
          <t xml:space="preserve">
Participim I fermerve 26998.50euro dhe Donac Sawe dhe Child 3454.38</t>
        </r>
      </text>
    </comment>
    <comment ref="L50" authorId="0" shapeId="0" xr:uid="{8F3F6B6B-6E3A-4C6D-A959-A96BF15C9095}">
      <text>
        <r>
          <rPr>
            <b/>
            <sz val="9"/>
            <color indexed="81"/>
            <rFont val="Tahoma"/>
            <family val="2"/>
          </rPr>
          <t>Hajrije Haxhijaj:</t>
        </r>
        <r>
          <rPr>
            <sz val="9"/>
            <color indexed="81"/>
            <rFont val="Tahoma"/>
            <family val="2"/>
          </rPr>
          <t xml:space="preserve">
910088.50 donacion ei demosit grandi I performace ,3454.58 donac Sawe dhe Children ne A.Fill., 13410.31 partic.qyteta ne drejt e Bujqesis </t>
        </r>
      </text>
    </comment>
    <comment ref="H52" authorId="0" shapeId="0" xr:uid="{F5F42165-2EAC-47ED-9281-D742135E2DAD}">
      <text>
        <r>
          <rPr>
            <b/>
            <sz val="9"/>
            <color indexed="81"/>
            <rFont val="Tahoma"/>
            <family val="2"/>
          </rPr>
          <t>Hajrije Haxhijaj:</t>
        </r>
        <r>
          <rPr>
            <sz val="9"/>
            <color indexed="81"/>
            <rFont val="Tahoma"/>
            <family val="2"/>
          </rPr>
          <t xml:space="preserve">
20030.00 Gjoba nga Gjykata , 342,715.00€ gjobat nga policia</t>
        </r>
      </text>
    </comment>
  </commentList>
</comments>
</file>

<file path=xl/sharedStrings.xml><?xml version="1.0" encoding="utf-8"?>
<sst xmlns="http://schemas.openxmlformats.org/spreadsheetml/2006/main" count="1005" uniqueCount="896">
  <si>
    <t>Paga</t>
  </si>
  <si>
    <t>Qeveria Qendrore</t>
  </si>
  <si>
    <t>Qeveria Lokale</t>
  </si>
  <si>
    <t>Kryegjëja</t>
  </si>
  <si>
    <t>Interesi</t>
  </si>
  <si>
    <t>Gjithsej 2010</t>
  </si>
  <si>
    <t>Gjithsej 2009</t>
  </si>
  <si>
    <t>Gjithsej 2008</t>
  </si>
  <si>
    <t>Gjithsej 2007</t>
  </si>
  <si>
    <t>Gjithsej 2006</t>
  </si>
  <si>
    <t>Tatimet direkte</t>
  </si>
  <si>
    <t xml:space="preserve">Tatimi në pronë </t>
  </si>
  <si>
    <t>Tatimet tjera direkte</t>
  </si>
  <si>
    <t>Tatimet indirekte</t>
  </si>
  <si>
    <t>TVSH-ja</t>
  </si>
  <si>
    <t>Detyrimi Doganor</t>
  </si>
  <si>
    <t xml:space="preserve">Akcizat </t>
  </si>
  <si>
    <t>Tatimet tjera indirekte</t>
  </si>
  <si>
    <t>Kthimet tatimore</t>
  </si>
  <si>
    <t>Dividenda</t>
  </si>
  <si>
    <t>Të hyrat e dedikuara</t>
  </si>
  <si>
    <t>Subvencione dhe Transfere</t>
  </si>
  <si>
    <t>Subvencione</t>
  </si>
  <si>
    <t>Tantiema</t>
  </si>
  <si>
    <t>Tatimi në të ardhura të koorporatave</t>
  </si>
  <si>
    <t>Tatimi në të ardhura personale</t>
  </si>
  <si>
    <t>Taksa ngarkesa dhe tjera nga Qeveria Qendrore</t>
  </si>
  <si>
    <t>Taksa ngarkesa dhe tjera nga Qeveria Lokale</t>
  </si>
  <si>
    <t>Taksa Koncesionare</t>
  </si>
  <si>
    <t>Grantet për përkrahje të buxhetit</t>
  </si>
  <si>
    <t>Huazimet e brendëshme shtetërore</t>
  </si>
  <si>
    <t>Kthimi i kredive nga Ndërmarrjet Publike</t>
  </si>
  <si>
    <t>Mallra dhe shërbime</t>
  </si>
  <si>
    <t>Shpenzime komunale</t>
  </si>
  <si>
    <t>Transfere Sociale</t>
  </si>
  <si>
    <t>Shpenzime Kapitale</t>
  </si>
  <si>
    <t>Antarësimi në IFN</t>
  </si>
  <si>
    <t>Mallëra dhe shërbime</t>
  </si>
  <si>
    <t>Pagesat për financim</t>
  </si>
  <si>
    <t>Viti / Muaji</t>
  </si>
  <si>
    <t>2006 Janar</t>
  </si>
  <si>
    <t>2006 Shkurt</t>
  </si>
  <si>
    <t xml:space="preserve">2006 Mars </t>
  </si>
  <si>
    <t>2006 Prill</t>
  </si>
  <si>
    <t>2006 Maj</t>
  </si>
  <si>
    <t>2006 Qershor</t>
  </si>
  <si>
    <t>2006 Korrik</t>
  </si>
  <si>
    <t>2006 Gusht</t>
  </si>
  <si>
    <t>2006 Shtator</t>
  </si>
  <si>
    <t>2006 Tetor</t>
  </si>
  <si>
    <t xml:space="preserve">2006 Nëntor </t>
  </si>
  <si>
    <t>2007 Janar</t>
  </si>
  <si>
    <t>2007 Shkurt</t>
  </si>
  <si>
    <t xml:space="preserve">2007 Mars </t>
  </si>
  <si>
    <t>2007 Prill</t>
  </si>
  <si>
    <t>2007 Maj</t>
  </si>
  <si>
    <t>2007 Qershor</t>
  </si>
  <si>
    <t>2007 Korrik</t>
  </si>
  <si>
    <t>2007 Gusht</t>
  </si>
  <si>
    <t>2007 Shtator</t>
  </si>
  <si>
    <t>2007 Tetor</t>
  </si>
  <si>
    <t xml:space="preserve">2007 Nëntor </t>
  </si>
  <si>
    <t>2007 Dhjetor</t>
  </si>
  <si>
    <t>2008 Janar</t>
  </si>
  <si>
    <t>2008 Shkurt</t>
  </si>
  <si>
    <t xml:space="preserve">2008 Mars </t>
  </si>
  <si>
    <t>2008 Prill</t>
  </si>
  <si>
    <t>2008 Maj</t>
  </si>
  <si>
    <t>2008 Qershor</t>
  </si>
  <si>
    <t>2008 Korrik</t>
  </si>
  <si>
    <t>2008 Gusht</t>
  </si>
  <si>
    <t>2008 Shtator</t>
  </si>
  <si>
    <t>2008 Tetor</t>
  </si>
  <si>
    <t xml:space="preserve">2008 Nëntor </t>
  </si>
  <si>
    <t>2008 Dhjetor</t>
  </si>
  <si>
    <t>2009 Janar</t>
  </si>
  <si>
    <t>2009 Shkurt</t>
  </si>
  <si>
    <t xml:space="preserve">2009 Mars </t>
  </si>
  <si>
    <t>2009 Prill</t>
  </si>
  <si>
    <t>2009 Maj</t>
  </si>
  <si>
    <t>2009 Qershor</t>
  </si>
  <si>
    <t>2009 Korrik</t>
  </si>
  <si>
    <t>2009 Gusht</t>
  </si>
  <si>
    <t>2009 Shtator</t>
  </si>
  <si>
    <t>2009 Tetor</t>
  </si>
  <si>
    <t xml:space="preserve">2009 Nëntor </t>
  </si>
  <si>
    <t>2009 Dhjetor</t>
  </si>
  <si>
    <t>2010 Janar</t>
  </si>
  <si>
    <t>2010 Shkurt</t>
  </si>
  <si>
    <t xml:space="preserve">2010 Mars </t>
  </si>
  <si>
    <t>2010 Prill</t>
  </si>
  <si>
    <t>2010 Maj</t>
  </si>
  <si>
    <t>2010 Qershor</t>
  </si>
  <si>
    <t>2010 Korrik</t>
  </si>
  <si>
    <t>2010 Gusht</t>
  </si>
  <si>
    <t>2010 Shtator</t>
  </si>
  <si>
    <t>2010 Tetor</t>
  </si>
  <si>
    <t xml:space="preserve">2010 Nëntor </t>
  </si>
  <si>
    <t>2010 Dhjetor</t>
  </si>
  <si>
    <t>2011 Janar</t>
  </si>
  <si>
    <t>2011 Shkurt</t>
  </si>
  <si>
    <t xml:space="preserve">2011 Mars </t>
  </si>
  <si>
    <t>2011 Prill</t>
  </si>
  <si>
    <t>2011 Maj</t>
  </si>
  <si>
    <t>2011 Qershor</t>
  </si>
  <si>
    <t>2011 Korrik</t>
  </si>
  <si>
    <t>2011 Gusht</t>
  </si>
  <si>
    <t>2011 Shtator</t>
  </si>
  <si>
    <t>2011 Tetor</t>
  </si>
  <si>
    <t xml:space="preserve">2011 Nëntor </t>
  </si>
  <si>
    <t>2011 Dhjetor</t>
  </si>
  <si>
    <t>2012 Janar</t>
  </si>
  <si>
    <t>2012 Shkurt</t>
  </si>
  <si>
    <t xml:space="preserve">2012 Mars </t>
  </si>
  <si>
    <t>2012 Prill</t>
  </si>
  <si>
    <t>2012 Maj</t>
  </si>
  <si>
    <t>2012 Qershor</t>
  </si>
  <si>
    <t>2012 Korrik</t>
  </si>
  <si>
    <t>2012 Gusht</t>
  </si>
  <si>
    <t>2012 Shtator</t>
  </si>
  <si>
    <t>2012 Tetor</t>
  </si>
  <si>
    <t xml:space="preserve">2012 Nëntor </t>
  </si>
  <si>
    <t>2012 Dhjetor</t>
  </si>
  <si>
    <t>2013 Janar</t>
  </si>
  <si>
    <t>2013 Shkurt</t>
  </si>
  <si>
    <t xml:space="preserve">2013 Mars </t>
  </si>
  <si>
    <t>2013 Prill</t>
  </si>
  <si>
    <t>2013 Maj</t>
  </si>
  <si>
    <t>2013 Qershor</t>
  </si>
  <si>
    <t>2013 Korrik</t>
  </si>
  <si>
    <t>2013 Gusht</t>
  </si>
  <si>
    <t>2013 Shtator</t>
  </si>
  <si>
    <t>2013 Tetor</t>
  </si>
  <si>
    <t xml:space="preserve">2013 Nëntor </t>
  </si>
  <si>
    <t>2013 Dhjetor</t>
  </si>
  <si>
    <t>2014 Janar</t>
  </si>
  <si>
    <t>2014 Shkurt</t>
  </si>
  <si>
    <t xml:space="preserve">2014 Mars </t>
  </si>
  <si>
    <t>2014 Prill</t>
  </si>
  <si>
    <t>2014 Maj</t>
  </si>
  <si>
    <t>2014 Qershor</t>
  </si>
  <si>
    <t>2014 Korrik</t>
  </si>
  <si>
    <t>2014 Gusht</t>
  </si>
  <si>
    <t>2014 Shtator</t>
  </si>
  <si>
    <t>2014 Tetor</t>
  </si>
  <si>
    <t xml:space="preserve">2014 Nëntor </t>
  </si>
  <si>
    <t>2014 Dhjetor</t>
  </si>
  <si>
    <t>2015 Janar</t>
  </si>
  <si>
    <t>2015 Shkurt</t>
  </si>
  <si>
    <t xml:space="preserve">2015 Mars </t>
  </si>
  <si>
    <t>2015 Prill</t>
  </si>
  <si>
    <t>2015 Maj</t>
  </si>
  <si>
    <t>2015 Qershor</t>
  </si>
  <si>
    <t>2015 Korrik</t>
  </si>
  <si>
    <t>2015 Gusht</t>
  </si>
  <si>
    <t>2015 Shtator</t>
  </si>
  <si>
    <t>2015 Tetor</t>
  </si>
  <si>
    <t xml:space="preserve">2015 Nëntor </t>
  </si>
  <si>
    <t>2015 Dhjetor</t>
  </si>
  <si>
    <t>2016 Janar</t>
  </si>
  <si>
    <t>2016 Shkurt</t>
  </si>
  <si>
    <t xml:space="preserve">2016 Mars </t>
  </si>
  <si>
    <t>2016 Prill</t>
  </si>
  <si>
    <t>2016 Maj</t>
  </si>
  <si>
    <t>2016 Qershor</t>
  </si>
  <si>
    <t>2016 Korrik</t>
  </si>
  <si>
    <t>2016 Gusht</t>
  </si>
  <si>
    <t>2016 Shtator</t>
  </si>
  <si>
    <t>Huazimet e jashtme shtetërore</t>
  </si>
  <si>
    <t>Shpenzimet</t>
  </si>
  <si>
    <t>Tabela 1: Pagesat</t>
  </si>
  <si>
    <t>Tabela 2: Pranimet</t>
  </si>
  <si>
    <t>Viti</t>
  </si>
  <si>
    <t>Gjithsejt Pagesat</t>
  </si>
  <si>
    <t>Të Hyrat Jo-Tatimore</t>
  </si>
  <si>
    <t>2006 Dhjetor /1</t>
  </si>
  <si>
    <t>TVSH në kufi</t>
  </si>
  <si>
    <t>TVSH e brendshme</t>
  </si>
  <si>
    <t>Pranimet tjera</t>
  </si>
  <si>
    <t>Huadhënia për NP</t>
  </si>
  <si>
    <t>Të hyrat nga Privatizimi</t>
  </si>
  <si>
    <t>Huazimet</t>
  </si>
  <si>
    <t>Pranimet nga Financimi</t>
  </si>
  <si>
    <t>Gjithsej Pranimet</t>
  </si>
  <si>
    <t>Të Hyrat Buxhetore</t>
  </si>
  <si>
    <t>Të Hyrat Tatimore</t>
  </si>
  <si>
    <t>Gjithsej 2012</t>
  </si>
  <si>
    <t>Gjithsej 2011</t>
  </si>
  <si>
    <t>Gjithsej 2013</t>
  </si>
  <si>
    <t>Gjithsej 2016</t>
  </si>
  <si>
    <t>Gjithsej 2015</t>
  </si>
  <si>
    <t>Gjithsej 2014</t>
  </si>
  <si>
    <t>Vlerat janë në Mijëra Euro.</t>
  </si>
  <si>
    <t xml:space="preserve">2016 Nëntor </t>
  </si>
  <si>
    <t>2016 Tetor</t>
  </si>
  <si>
    <t>2016 Dhjetor</t>
  </si>
  <si>
    <t>Tabela 2: Prijemi</t>
  </si>
  <si>
    <t>Iznosi su u hiljadama Evra.</t>
  </si>
  <si>
    <t>Godina</t>
  </si>
  <si>
    <t>Godina / Mesec</t>
  </si>
  <si>
    <t>Ukupni prijemi</t>
  </si>
  <si>
    <t>Budžetski prihodi</t>
  </si>
  <si>
    <t>Primanja od finansiranja</t>
  </si>
  <si>
    <t>Porezni prihodi</t>
  </si>
  <si>
    <t>Neporeski prihodi</t>
  </si>
  <si>
    <t>Ostala primanja</t>
  </si>
  <si>
    <t>Krediti</t>
  </si>
  <si>
    <t>Direktni porezi</t>
  </si>
  <si>
    <t>Indirektni porezi</t>
  </si>
  <si>
    <t>Poreske prijave</t>
  </si>
  <si>
    <t>Takse, naknade i ostale od centralne vlade</t>
  </si>
  <si>
    <t>Takse, naknade i ostale od lokalne vlade</t>
  </si>
  <si>
    <t>Koncesione takse</t>
  </si>
  <si>
    <t>Tantijeme</t>
  </si>
  <si>
    <t>Dividende</t>
  </si>
  <si>
    <t>Namenjeni prihodi</t>
  </si>
  <si>
    <t>Grantovi za podršku budžetu</t>
  </si>
  <si>
    <t>Prihodi od privatizacije</t>
  </si>
  <si>
    <t>Vraćenje kredita od javnih preduzeća</t>
  </si>
  <si>
    <t>Spoljni državni krediti</t>
  </si>
  <si>
    <t>Unutrašnji državni krediti</t>
  </si>
  <si>
    <t>Porez na prihode korporacija</t>
  </si>
  <si>
    <t>Porez na lični dohodak</t>
  </si>
  <si>
    <t xml:space="preserve">Porez na imovinu </t>
  </si>
  <si>
    <t>Ostali direktni porezi</t>
  </si>
  <si>
    <t>PDV</t>
  </si>
  <si>
    <t>Carine</t>
  </si>
  <si>
    <t>Akcize</t>
  </si>
  <si>
    <t>Ostali indirektni porezi</t>
  </si>
  <si>
    <t>Unutrašnji PDV</t>
  </si>
  <si>
    <t>PDV na granici</t>
  </si>
  <si>
    <t>Tabela 1: Plaćanja</t>
  </si>
  <si>
    <t>Ukupno plaćanja</t>
  </si>
  <si>
    <t>Isplate za finansiranje</t>
  </si>
  <si>
    <t>Troškovi</t>
  </si>
  <si>
    <t>Centralna vlada</t>
  </si>
  <si>
    <t>Lokalna vlada</t>
  </si>
  <si>
    <t>Glavnica</t>
  </si>
  <si>
    <t>Kamata</t>
  </si>
  <si>
    <t>Pozajmljivanje za JP</t>
  </si>
  <si>
    <t>Članstvo u MFI</t>
  </si>
  <si>
    <t>Plate</t>
  </si>
  <si>
    <t>Roba i usluge</t>
  </si>
  <si>
    <t>Komunalije</t>
  </si>
  <si>
    <t>Subvencije i transferi</t>
  </si>
  <si>
    <t>Kapitalni troškovi</t>
  </si>
  <si>
    <t>Socijalni transferi</t>
  </si>
  <si>
    <t>Subvencije</t>
  </si>
  <si>
    <t>2006 Januar</t>
  </si>
  <si>
    <t>2006 Februar</t>
  </si>
  <si>
    <t xml:space="preserve">2006 Mart </t>
  </si>
  <si>
    <t>2006 April</t>
  </si>
  <si>
    <t>2006 Juni</t>
  </si>
  <si>
    <t>2006 Juli</t>
  </si>
  <si>
    <t>2006 Avgust</t>
  </si>
  <si>
    <t>2006 Septembar</t>
  </si>
  <si>
    <t>2006 Oktobar</t>
  </si>
  <si>
    <t xml:space="preserve">2006 Novembar </t>
  </si>
  <si>
    <t>2006 Decembar</t>
  </si>
  <si>
    <t>Ukupno 2006</t>
  </si>
  <si>
    <t>2007 Januar</t>
  </si>
  <si>
    <t>2007 Februar</t>
  </si>
  <si>
    <t xml:space="preserve">2007 Mart </t>
  </si>
  <si>
    <t>2007 April</t>
  </si>
  <si>
    <t>2007 Juni</t>
  </si>
  <si>
    <t>2007 Juli</t>
  </si>
  <si>
    <t>2007 Avgust</t>
  </si>
  <si>
    <t>2007 Septembar</t>
  </si>
  <si>
    <t>2007 Oktobar</t>
  </si>
  <si>
    <t xml:space="preserve">2007 Novembar </t>
  </si>
  <si>
    <t>2007 Decembar</t>
  </si>
  <si>
    <t>Ukupno 2007</t>
  </si>
  <si>
    <t>2008 Januar</t>
  </si>
  <si>
    <t>2008 Februar</t>
  </si>
  <si>
    <t xml:space="preserve">2008 Mart </t>
  </si>
  <si>
    <t>2008 April</t>
  </si>
  <si>
    <t>2008 Juni</t>
  </si>
  <si>
    <t>2008 Juli</t>
  </si>
  <si>
    <t>2008 Avgust</t>
  </si>
  <si>
    <t>2008 Septembar</t>
  </si>
  <si>
    <t>2008 Oktobar</t>
  </si>
  <si>
    <t xml:space="preserve">2008 Novembar </t>
  </si>
  <si>
    <t>2008 Decembar</t>
  </si>
  <si>
    <t>Ukupno 2008</t>
  </si>
  <si>
    <t>2009 Januar</t>
  </si>
  <si>
    <t>2009 Februar</t>
  </si>
  <si>
    <t xml:space="preserve">2009 Mart </t>
  </si>
  <si>
    <t>2009 April</t>
  </si>
  <si>
    <t>2009 Juni</t>
  </si>
  <si>
    <t>2009 Juli</t>
  </si>
  <si>
    <t>2009 Avgust</t>
  </si>
  <si>
    <t>2009 Septembar</t>
  </si>
  <si>
    <t>2009 Oktobar</t>
  </si>
  <si>
    <t xml:space="preserve">2009 Novembar </t>
  </si>
  <si>
    <t>2009 Decembar</t>
  </si>
  <si>
    <t>Ukupno 2009</t>
  </si>
  <si>
    <t>2010 Januar</t>
  </si>
  <si>
    <t>2010 Februar</t>
  </si>
  <si>
    <t xml:space="preserve">2010 Mart </t>
  </si>
  <si>
    <t>2010 April</t>
  </si>
  <si>
    <t>2010 Juni</t>
  </si>
  <si>
    <t>2010 Juli</t>
  </si>
  <si>
    <t>2010 Avgust</t>
  </si>
  <si>
    <t>2010 Septembar</t>
  </si>
  <si>
    <t>2010 Oktobar</t>
  </si>
  <si>
    <t xml:space="preserve">2010 Novembar </t>
  </si>
  <si>
    <t>2010 Decembar</t>
  </si>
  <si>
    <t>Ukupno 2010</t>
  </si>
  <si>
    <t>2011 Januar</t>
  </si>
  <si>
    <t>2011 Februar</t>
  </si>
  <si>
    <t xml:space="preserve">2011 Mart </t>
  </si>
  <si>
    <t>2011 April</t>
  </si>
  <si>
    <t>2011 Juni</t>
  </si>
  <si>
    <t>2011 Juli</t>
  </si>
  <si>
    <t>2011 Avgust</t>
  </si>
  <si>
    <t>2011 Septembar</t>
  </si>
  <si>
    <t>2011 Oktobar</t>
  </si>
  <si>
    <t xml:space="preserve">2011 Novembar </t>
  </si>
  <si>
    <t>2011 Decembar</t>
  </si>
  <si>
    <t>Ukupno 2011</t>
  </si>
  <si>
    <t>2012 Januar</t>
  </si>
  <si>
    <t>2012 Februar</t>
  </si>
  <si>
    <t xml:space="preserve">2012 Mart </t>
  </si>
  <si>
    <t>2012 April</t>
  </si>
  <si>
    <t>2012 Juni</t>
  </si>
  <si>
    <t>2012 Juli</t>
  </si>
  <si>
    <t>2012 Avgust</t>
  </si>
  <si>
    <t>2012 Septembar</t>
  </si>
  <si>
    <t>2012 Oktobar</t>
  </si>
  <si>
    <t xml:space="preserve">2012 Novembar </t>
  </si>
  <si>
    <t>2012 Decembar</t>
  </si>
  <si>
    <t>Ukupno 2012</t>
  </si>
  <si>
    <t>2013 Januar</t>
  </si>
  <si>
    <t>2013 Februar</t>
  </si>
  <si>
    <t xml:space="preserve">2013 Mart </t>
  </si>
  <si>
    <t>2013 April</t>
  </si>
  <si>
    <t>2013 Juni</t>
  </si>
  <si>
    <t>2013 Juli</t>
  </si>
  <si>
    <t>2013 Avgust</t>
  </si>
  <si>
    <t>2013 Septembar</t>
  </si>
  <si>
    <t>2013 Oktobar</t>
  </si>
  <si>
    <t xml:space="preserve">2013 Novembar </t>
  </si>
  <si>
    <t>2013 Decembar</t>
  </si>
  <si>
    <t>Ukupno 2013</t>
  </si>
  <si>
    <t>2014 Januar</t>
  </si>
  <si>
    <t>2014 Februar</t>
  </si>
  <si>
    <t xml:space="preserve">2014 Mart </t>
  </si>
  <si>
    <t>2014 April</t>
  </si>
  <si>
    <t>2014 Juni</t>
  </si>
  <si>
    <t>2014 Juli</t>
  </si>
  <si>
    <t>2014 Avgust</t>
  </si>
  <si>
    <t>2014 Septembar</t>
  </si>
  <si>
    <t>2014 Oktobar</t>
  </si>
  <si>
    <t xml:space="preserve">2014 Novembar </t>
  </si>
  <si>
    <t>2014 Decembar</t>
  </si>
  <si>
    <t>Ukupno 2014</t>
  </si>
  <si>
    <t>2015 Januar</t>
  </si>
  <si>
    <t>2015 Februar</t>
  </si>
  <si>
    <t xml:space="preserve">2015 Mart </t>
  </si>
  <si>
    <t>2015 April</t>
  </si>
  <si>
    <t>2015 Juni</t>
  </si>
  <si>
    <t>2015 Juli</t>
  </si>
  <si>
    <t>2015 Avgust</t>
  </si>
  <si>
    <t>2015 Septembar</t>
  </si>
  <si>
    <t>2015 Oktobar</t>
  </si>
  <si>
    <t xml:space="preserve">2015 Novembar </t>
  </si>
  <si>
    <t>2015 Decembar</t>
  </si>
  <si>
    <t>Ukupno 2015</t>
  </si>
  <si>
    <t>2016 Januar</t>
  </si>
  <si>
    <t>2016 Februar</t>
  </si>
  <si>
    <t xml:space="preserve">2016 Mart </t>
  </si>
  <si>
    <t>2016 April</t>
  </si>
  <si>
    <t>2016 Juni</t>
  </si>
  <si>
    <t>2016 Juli</t>
  </si>
  <si>
    <t>2016 Avgust</t>
  </si>
  <si>
    <t>2016 Septembar</t>
  </si>
  <si>
    <t>2016 Oktobar</t>
  </si>
  <si>
    <t xml:space="preserve">2016 Novembar </t>
  </si>
  <si>
    <t>2016 Decembar</t>
  </si>
  <si>
    <t>Ukupno 2016</t>
  </si>
  <si>
    <t>Table 1: Payments</t>
  </si>
  <si>
    <t>Values are in Thousand Euros.</t>
  </si>
  <si>
    <t>Year</t>
  </si>
  <si>
    <t>Year/Month</t>
  </si>
  <si>
    <t>Total Payments</t>
  </si>
  <si>
    <t>Financing</t>
  </si>
  <si>
    <t>Budget Expenditures</t>
  </si>
  <si>
    <t>Central Government</t>
  </si>
  <si>
    <t>Local Government</t>
  </si>
  <si>
    <t>Principal</t>
  </si>
  <si>
    <t>Interest</t>
  </si>
  <si>
    <t>Loans for PU</t>
  </si>
  <si>
    <t>IFI Membership</t>
  </si>
  <si>
    <t>Wages and Salaries</t>
  </si>
  <si>
    <t>Goods and Services</t>
  </si>
  <si>
    <t>Utilities</t>
  </si>
  <si>
    <t>Subventions and Transfers</t>
  </si>
  <si>
    <t>Capital Investments</t>
  </si>
  <si>
    <t>Social Transfers</t>
  </si>
  <si>
    <t>Subventions</t>
  </si>
  <si>
    <t>Table 2: Receipts</t>
  </si>
  <si>
    <t>Values are in Thousands Euros</t>
  </si>
  <si>
    <t>Year / Month</t>
  </si>
  <si>
    <t>Total Receipts</t>
  </si>
  <si>
    <t>Budget Revenues</t>
  </si>
  <si>
    <t>Receipts from Financing</t>
  </si>
  <si>
    <t>Tax Revenues</t>
  </si>
  <si>
    <t>Non-Tax Revenues</t>
  </si>
  <si>
    <t>Other Revenues</t>
  </si>
  <si>
    <t>Loans</t>
  </si>
  <si>
    <t>Direct Taxes</t>
  </si>
  <si>
    <t>Indirect Taxes</t>
  </si>
  <si>
    <t>Tax Returns</t>
  </si>
  <si>
    <t>Fees, Charges and others from Central Government</t>
  </si>
  <si>
    <t>Fees, Charges and others from Local Government</t>
  </si>
  <si>
    <t>Concessionary Fee</t>
  </si>
  <si>
    <t>Royalties</t>
  </si>
  <si>
    <t>Dividends</t>
  </si>
  <si>
    <t>Didecated Revenues</t>
  </si>
  <si>
    <t>Budget Support Grants</t>
  </si>
  <si>
    <t>Revenues form Liquidation</t>
  </si>
  <si>
    <t>Return of Loans from PU</t>
  </si>
  <si>
    <t>External State Loans</t>
  </si>
  <si>
    <t>Internal state Loans</t>
  </si>
  <si>
    <t>Corporate Income Tax</t>
  </si>
  <si>
    <t>Personal Income Tax</t>
  </si>
  <si>
    <t>Property Tax</t>
  </si>
  <si>
    <t>Other Direct Taxes</t>
  </si>
  <si>
    <t>VAT</t>
  </si>
  <si>
    <t>Custom Duties</t>
  </si>
  <si>
    <t>Excise</t>
  </si>
  <si>
    <t>Other indirect taxes</t>
  </si>
  <si>
    <t>In Country VAT</t>
  </si>
  <si>
    <t>Border VAT</t>
  </si>
  <si>
    <t>2006 January</t>
  </si>
  <si>
    <t>2006 February</t>
  </si>
  <si>
    <t>2006 March</t>
  </si>
  <si>
    <t>2006 May</t>
  </si>
  <si>
    <t>2006 June</t>
  </si>
  <si>
    <t>2006 July</t>
  </si>
  <si>
    <t>2006 August</t>
  </si>
  <si>
    <t>2006 September</t>
  </si>
  <si>
    <t>2006 October</t>
  </si>
  <si>
    <t>2006 November</t>
  </si>
  <si>
    <t>2006 December</t>
  </si>
  <si>
    <t>2006 Total</t>
  </si>
  <si>
    <t>2007 January</t>
  </si>
  <si>
    <t>2007 February</t>
  </si>
  <si>
    <t>2007 March</t>
  </si>
  <si>
    <t>2007 May</t>
  </si>
  <si>
    <t>2007 June</t>
  </si>
  <si>
    <t>2007 July</t>
  </si>
  <si>
    <t>2007 August</t>
  </si>
  <si>
    <t>2007 September</t>
  </si>
  <si>
    <t>2007 October</t>
  </si>
  <si>
    <t>2007 November</t>
  </si>
  <si>
    <t>2007 December</t>
  </si>
  <si>
    <t>2007 Total</t>
  </si>
  <si>
    <t>2008 January</t>
  </si>
  <si>
    <t>2008 February</t>
  </si>
  <si>
    <t>2008 March</t>
  </si>
  <si>
    <t>2008 May</t>
  </si>
  <si>
    <t>2008 June</t>
  </si>
  <si>
    <t>2008 July</t>
  </si>
  <si>
    <t>2008 August</t>
  </si>
  <si>
    <t>2008 September</t>
  </si>
  <si>
    <t>2008 October</t>
  </si>
  <si>
    <t>2008 November</t>
  </si>
  <si>
    <t>2008 December</t>
  </si>
  <si>
    <t>2008 Total</t>
  </si>
  <si>
    <t>2009 January</t>
  </si>
  <si>
    <t>2009 February</t>
  </si>
  <si>
    <t>2009 March</t>
  </si>
  <si>
    <t>2009 May</t>
  </si>
  <si>
    <t>2009 June</t>
  </si>
  <si>
    <t>2009 July</t>
  </si>
  <si>
    <t>2009 August</t>
  </si>
  <si>
    <t>2009 September</t>
  </si>
  <si>
    <t>2009 October</t>
  </si>
  <si>
    <t>2009 November</t>
  </si>
  <si>
    <t>2009 December</t>
  </si>
  <si>
    <t>2009 Total</t>
  </si>
  <si>
    <t>2010 January</t>
  </si>
  <si>
    <t>2010 February</t>
  </si>
  <si>
    <t>2010 March</t>
  </si>
  <si>
    <t>2010 May</t>
  </si>
  <si>
    <t>2010 June</t>
  </si>
  <si>
    <t>2010 July</t>
  </si>
  <si>
    <t>2010 August</t>
  </si>
  <si>
    <t>2010 September</t>
  </si>
  <si>
    <t>2010 October</t>
  </si>
  <si>
    <t>2010 November</t>
  </si>
  <si>
    <t>2010 December</t>
  </si>
  <si>
    <t>2010 Total</t>
  </si>
  <si>
    <t>2011 January</t>
  </si>
  <si>
    <t>2011 February</t>
  </si>
  <si>
    <t>2011 March</t>
  </si>
  <si>
    <t>2011 May</t>
  </si>
  <si>
    <t>2011 June</t>
  </si>
  <si>
    <t>2011 July</t>
  </si>
  <si>
    <t>2011 August</t>
  </si>
  <si>
    <t>2011 September</t>
  </si>
  <si>
    <t>2011 October</t>
  </si>
  <si>
    <t>2011 November</t>
  </si>
  <si>
    <t>2011 December</t>
  </si>
  <si>
    <t>2011 Total</t>
  </si>
  <si>
    <t>2012 January</t>
  </si>
  <si>
    <t>2012 February</t>
  </si>
  <si>
    <t>2012 March</t>
  </si>
  <si>
    <t>2012 May</t>
  </si>
  <si>
    <t>2012 June</t>
  </si>
  <si>
    <t>2012 July</t>
  </si>
  <si>
    <t>2012 August</t>
  </si>
  <si>
    <t>2012 September</t>
  </si>
  <si>
    <t>2012 October</t>
  </si>
  <si>
    <t>2012 November</t>
  </si>
  <si>
    <t>2012 December</t>
  </si>
  <si>
    <t>2012 Total</t>
  </si>
  <si>
    <t>2013 January</t>
  </si>
  <si>
    <t>2013 February</t>
  </si>
  <si>
    <t>2013 March</t>
  </si>
  <si>
    <t>2013 May</t>
  </si>
  <si>
    <t>2013 June</t>
  </si>
  <si>
    <t>2013 July</t>
  </si>
  <si>
    <t>2013 August</t>
  </si>
  <si>
    <t>2013 September</t>
  </si>
  <si>
    <t>2013 October</t>
  </si>
  <si>
    <t>2013 November</t>
  </si>
  <si>
    <t>2013 December</t>
  </si>
  <si>
    <t>2013 Total</t>
  </si>
  <si>
    <t>2014 January</t>
  </si>
  <si>
    <t>2014 February</t>
  </si>
  <si>
    <t>2014 March</t>
  </si>
  <si>
    <t>2014 May</t>
  </si>
  <si>
    <t>2014 June</t>
  </si>
  <si>
    <t>2014 July</t>
  </si>
  <si>
    <t>2014 August</t>
  </si>
  <si>
    <t>2014 September</t>
  </si>
  <si>
    <t>2014 October</t>
  </si>
  <si>
    <t>2014 November</t>
  </si>
  <si>
    <t>2014 December</t>
  </si>
  <si>
    <t>2014 Total</t>
  </si>
  <si>
    <t>2015 January</t>
  </si>
  <si>
    <t>2015 February</t>
  </si>
  <si>
    <t>2015 March</t>
  </si>
  <si>
    <t>2015 May</t>
  </si>
  <si>
    <t>2015 June</t>
  </si>
  <si>
    <t>2015 July</t>
  </si>
  <si>
    <t>2015 August</t>
  </si>
  <si>
    <t>2015 September</t>
  </si>
  <si>
    <t>2015 October</t>
  </si>
  <si>
    <t>2015 November</t>
  </si>
  <si>
    <t>2015 December</t>
  </si>
  <si>
    <t>2015 Total</t>
  </si>
  <si>
    <t>2016 January</t>
  </si>
  <si>
    <t>2016 February</t>
  </si>
  <si>
    <t>2016 March</t>
  </si>
  <si>
    <t>2016 May</t>
  </si>
  <si>
    <t>2016 June</t>
  </si>
  <si>
    <t>2016 July</t>
  </si>
  <si>
    <t>2016 August</t>
  </si>
  <si>
    <t>2016 September</t>
  </si>
  <si>
    <t>2016 October</t>
  </si>
  <si>
    <t>2016 November</t>
  </si>
  <si>
    <t>2016 December</t>
  </si>
  <si>
    <t>2016 Total</t>
  </si>
  <si>
    <t>Shqip</t>
  </si>
  <si>
    <t>English</t>
  </si>
  <si>
    <t>Srpski</t>
  </si>
  <si>
    <t>2017 Janar</t>
  </si>
  <si>
    <t>2017 Januar</t>
  </si>
  <si>
    <t>2017 January</t>
  </si>
  <si>
    <t>2017 Shkurt</t>
  </si>
  <si>
    <t>2017 Februar</t>
  </si>
  <si>
    <t>2017 February</t>
  </si>
  <si>
    <t xml:space="preserve">2017 Mars </t>
  </si>
  <si>
    <t xml:space="preserve">2017 Mart </t>
  </si>
  <si>
    <t>2017 March</t>
  </si>
  <si>
    <t>2017 Prill</t>
  </si>
  <si>
    <t>2017 April</t>
  </si>
  <si>
    <t>2017 Maj</t>
  </si>
  <si>
    <t>2017 May</t>
  </si>
  <si>
    <t>2017 Qershor</t>
  </si>
  <si>
    <t>2017 Juni</t>
  </si>
  <si>
    <t>2017 June</t>
  </si>
  <si>
    <t>2017 Korrik</t>
  </si>
  <si>
    <t>2017 Juli</t>
  </si>
  <si>
    <t>2017 July</t>
  </si>
  <si>
    <t>2017 Gusht</t>
  </si>
  <si>
    <t>2017 Avgust</t>
  </si>
  <si>
    <t>2017 August</t>
  </si>
  <si>
    <t>2017 Shtator</t>
  </si>
  <si>
    <t>2017 Septembar</t>
  </si>
  <si>
    <t>2017 September</t>
  </si>
  <si>
    <t>2017 Tetor</t>
  </si>
  <si>
    <t>2017 Oktobar</t>
  </si>
  <si>
    <t>2017 October</t>
  </si>
  <si>
    <t xml:space="preserve">2017 Nëntor </t>
  </si>
  <si>
    <t xml:space="preserve">2017 Novembar </t>
  </si>
  <si>
    <t>2017 November</t>
  </si>
  <si>
    <t>2017 Dhjetor</t>
  </si>
  <si>
    <t>2017 Decembar</t>
  </si>
  <si>
    <t>2017 December</t>
  </si>
  <si>
    <t>2017 Total</t>
  </si>
  <si>
    <t>Gjithsej 2017</t>
  </si>
  <si>
    <t>Ukupno 2017</t>
  </si>
  <si>
    <t>Gjithsej 2018</t>
  </si>
  <si>
    <t>Ukupno 2018</t>
  </si>
  <si>
    <t>2018 Total</t>
  </si>
  <si>
    <t>Zgjedhni gjuhën: Izaberite jezik:     Select language:</t>
  </si>
  <si>
    <t>Français</t>
  </si>
  <si>
    <t>Türk</t>
  </si>
  <si>
    <t>2018 Janar</t>
  </si>
  <si>
    <t>2018 Januar</t>
  </si>
  <si>
    <t>2018 January</t>
  </si>
  <si>
    <t>2018 Shkurt</t>
  </si>
  <si>
    <t>2018 Februar</t>
  </si>
  <si>
    <t>2018 February</t>
  </si>
  <si>
    <t xml:space="preserve">2018 Mars </t>
  </si>
  <si>
    <t xml:space="preserve">2018 Mart </t>
  </si>
  <si>
    <t>2018 March</t>
  </si>
  <si>
    <t>2018 Prill</t>
  </si>
  <si>
    <t>2018 April</t>
  </si>
  <si>
    <t>2018 Maj</t>
  </si>
  <si>
    <t>2018 May</t>
  </si>
  <si>
    <t>2018 Qershor</t>
  </si>
  <si>
    <t>2018 Juni</t>
  </si>
  <si>
    <t>2018 June</t>
  </si>
  <si>
    <t>2018 Korrik</t>
  </si>
  <si>
    <t>2018 Juli</t>
  </si>
  <si>
    <t>2018 July</t>
  </si>
  <si>
    <t>2018 Gusht</t>
  </si>
  <si>
    <t>2018 Avgust</t>
  </si>
  <si>
    <t>2018 August</t>
  </si>
  <si>
    <t>2018 Shtator</t>
  </si>
  <si>
    <t>2018 Septembar</t>
  </si>
  <si>
    <t>2018 September</t>
  </si>
  <si>
    <t>2018 Tetor</t>
  </si>
  <si>
    <t>2018 Oktobar</t>
  </si>
  <si>
    <t>2018 October</t>
  </si>
  <si>
    <t xml:space="preserve">2018 Nëntor </t>
  </si>
  <si>
    <t xml:space="preserve">2018 Novembar </t>
  </si>
  <si>
    <t>2018 November</t>
  </si>
  <si>
    <t>2018 Dhjetor</t>
  </si>
  <si>
    <t>2018 Decembar</t>
  </si>
  <si>
    <t>2018 December</t>
  </si>
  <si>
    <t>Gjithsej 2020</t>
  </si>
  <si>
    <t>2020 Janar</t>
  </si>
  <si>
    <t>2020 Januar</t>
  </si>
  <si>
    <t>2020 January</t>
  </si>
  <si>
    <t>2020 Shkurt</t>
  </si>
  <si>
    <t>2020 Februar</t>
  </si>
  <si>
    <t>2020 February</t>
  </si>
  <si>
    <t xml:space="preserve">2020 Mars </t>
  </si>
  <si>
    <t xml:space="preserve">2020 Mart </t>
  </si>
  <si>
    <t>2020 March</t>
  </si>
  <si>
    <t>2020 Prill</t>
  </si>
  <si>
    <t>2020 April</t>
  </si>
  <si>
    <t>2020 Maj</t>
  </si>
  <si>
    <t>2020 May</t>
  </si>
  <si>
    <t>2020 Qershor</t>
  </si>
  <si>
    <t>2020 Juni</t>
  </si>
  <si>
    <t>2020 June</t>
  </si>
  <si>
    <t>2020 Korrik</t>
  </si>
  <si>
    <t>2020 Juli</t>
  </si>
  <si>
    <t>2020 July</t>
  </si>
  <si>
    <t>2020 Gusht</t>
  </si>
  <si>
    <t>2020 Avgust</t>
  </si>
  <si>
    <t>2020 August</t>
  </si>
  <si>
    <t>2020 Shtator</t>
  </si>
  <si>
    <t>2020 Septembar</t>
  </si>
  <si>
    <t>2020 September</t>
  </si>
  <si>
    <t>2020 Tetor</t>
  </si>
  <si>
    <t>2020 Oktobar</t>
  </si>
  <si>
    <t>2020 October</t>
  </si>
  <si>
    <t xml:space="preserve">2020 Nëntor </t>
  </si>
  <si>
    <t xml:space="preserve">2020 Novembar </t>
  </si>
  <si>
    <t>2020 November</t>
  </si>
  <si>
    <t>2020 Dhjetor</t>
  </si>
  <si>
    <t>2020 Decembar</t>
  </si>
  <si>
    <t>2020 December</t>
  </si>
  <si>
    <t>Ukupno 2020</t>
  </si>
  <si>
    <t>2020 Total</t>
  </si>
  <si>
    <t>Gjithsej 2021</t>
  </si>
  <si>
    <t>2021 Janar</t>
  </si>
  <si>
    <t>2021 Januar</t>
  </si>
  <si>
    <t>2021 January</t>
  </si>
  <si>
    <t>2021 Shkurt</t>
  </si>
  <si>
    <t>2021 Februar</t>
  </si>
  <si>
    <t>2021 February</t>
  </si>
  <si>
    <t xml:space="preserve">2021 Mars </t>
  </si>
  <si>
    <t xml:space="preserve">2021 Mart </t>
  </si>
  <si>
    <t>2021 March</t>
  </si>
  <si>
    <t>2021 Prill</t>
  </si>
  <si>
    <t>2021 April</t>
  </si>
  <si>
    <t>2021 Maj</t>
  </si>
  <si>
    <t>2021 May</t>
  </si>
  <si>
    <t>2021 Qershor</t>
  </si>
  <si>
    <t>2021 Juni</t>
  </si>
  <si>
    <t>2021 June</t>
  </si>
  <si>
    <t>2021 Korrik</t>
  </si>
  <si>
    <t>2021 Juli</t>
  </si>
  <si>
    <t>2021 July</t>
  </si>
  <si>
    <t>2021 Gusht</t>
  </si>
  <si>
    <t>2021 Avgust</t>
  </si>
  <si>
    <t>2021 August</t>
  </si>
  <si>
    <t>2021 Shtator</t>
  </si>
  <si>
    <t>2021 Septembar</t>
  </si>
  <si>
    <t>2021 September</t>
  </si>
  <si>
    <t>2021 Tetor</t>
  </si>
  <si>
    <t>2021 Oktobar</t>
  </si>
  <si>
    <t>2021 October</t>
  </si>
  <si>
    <t xml:space="preserve">2021 Nëntor </t>
  </si>
  <si>
    <t xml:space="preserve">2021 Novembar </t>
  </si>
  <si>
    <t>2021 November</t>
  </si>
  <si>
    <t>2021 Dhjetor</t>
  </si>
  <si>
    <t>2021 Decembar</t>
  </si>
  <si>
    <t>2021 December</t>
  </si>
  <si>
    <t>Ukupno 2021</t>
  </si>
  <si>
    <t>2021 Total</t>
  </si>
  <si>
    <t>Gjithsej 2022</t>
  </si>
  <si>
    <t>2022 Janar</t>
  </si>
  <si>
    <t>2022 Januar</t>
  </si>
  <si>
    <t>2022 January</t>
  </si>
  <si>
    <t>2022 Shkurt</t>
  </si>
  <si>
    <t>2022 Februar</t>
  </si>
  <si>
    <t>2022 February</t>
  </si>
  <si>
    <t xml:space="preserve">2022 Mars </t>
  </si>
  <si>
    <t xml:space="preserve">2022 Mart </t>
  </si>
  <si>
    <t>2022 March</t>
  </si>
  <si>
    <t>2022 Prill</t>
  </si>
  <si>
    <t>2022 April</t>
  </si>
  <si>
    <t>2022 Maj</t>
  </si>
  <si>
    <t>2022 May</t>
  </si>
  <si>
    <t>2022 Qershor</t>
  </si>
  <si>
    <t>2022 Juni</t>
  </si>
  <si>
    <t>2022 June</t>
  </si>
  <si>
    <t>2022 Korrik</t>
  </si>
  <si>
    <t>2022 Juli</t>
  </si>
  <si>
    <t>2022 July</t>
  </si>
  <si>
    <t>2022 Gusht</t>
  </si>
  <si>
    <t>2022 Avgust</t>
  </si>
  <si>
    <t>2022 August</t>
  </si>
  <si>
    <t>2022 Shtator</t>
  </si>
  <si>
    <t>2022 Septembar</t>
  </si>
  <si>
    <t>2022 September</t>
  </si>
  <si>
    <t>2022 Tetor</t>
  </si>
  <si>
    <t>2022 Oktobar</t>
  </si>
  <si>
    <t>2022 October</t>
  </si>
  <si>
    <t xml:space="preserve">2022 Nëntor </t>
  </si>
  <si>
    <t xml:space="preserve">2022 Novembar </t>
  </si>
  <si>
    <t>2022 November</t>
  </si>
  <si>
    <t>2022 Dhjetor</t>
  </si>
  <si>
    <t>2022 Decembar</t>
  </si>
  <si>
    <t>2022 December</t>
  </si>
  <si>
    <t>Ukupno 2022</t>
  </si>
  <si>
    <t>2022 Total</t>
  </si>
  <si>
    <t>Gjithsej 2023</t>
  </si>
  <si>
    <t>2023 Janar</t>
  </si>
  <si>
    <t>2023 Januar</t>
  </si>
  <si>
    <t>2023 January</t>
  </si>
  <si>
    <t>2023 Shkurt</t>
  </si>
  <si>
    <t>2023 Februar</t>
  </si>
  <si>
    <t>2023 February</t>
  </si>
  <si>
    <t xml:space="preserve">2023 Mars </t>
  </si>
  <si>
    <t xml:space="preserve">2023 Mart </t>
  </si>
  <si>
    <t>2023 March</t>
  </si>
  <si>
    <t>2023 Prill</t>
  </si>
  <si>
    <t>2023 April</t>
  </si>
  <si>
    <t>2023 Maj</t>
  </si>
  <si>
    <t>2023 May</t>
  </si>
  <si>
    <t>2023 Qershor</t>
  </si>
  <si>
    <t>2023 Juni</t>
  </si>
  <si>
    <t>2023 June</t>
  </si>
  <si>
    <t>2023 Korrik</t>
  </si>
  <si>
    <t>2023 Juli</t>
  </si>
  <si>
    <t>2023 July</t>
  </si>
  <si>
    <t>2023 Gusht</t>
  </si>
  <si>
    <t>2023 Avgust</t>
  </si>
  <si>
    <t>2023 August</t>
  </si>
  <si>
    <t>2023 Shtator</t>
  </si>
  <si>
    <t>2023 Septembar</t>
  </si>
  <si>
    <t>2023 September</t>
  </si>
  <si>
    <t>2023 Tetor</t>
  </si>
  <si>
    <t>2023 Oktobar</t>
  </si>
  <si>
    <t>2023 October</t>
  </si>
  <si>
    <t xml:space="preserve">2023 Nëntor </t>
  </si>
  <si>
    <t xml:space="preserve">2023 Novembar </t>
  </si>
  <si>
    <t>2023 November</t>
  </si>
  <si>
    <t>2023 Dhjetor</t>
  </si>
  <si>
    <t>2023 Decembar</t>
  </si>
  <si>
    <t>2023 December</t>
  </si>
  <si>
    <t>Ukupno 2023</t>
  </si>
  <si>
    <t>2023 Total</t>
  </si>
  <si>
    <t>Gjithsej 2025</t>
  </si>
  <si>
    <t>2025 Janar</t>
  </si>
  <si>
    <t>2025 Januar</t>
  </si>
  <si>
    <t>2025 January</t>
  </si>
  <si>
    <t>2025 Shkurt</t>
  </si>
  <si>
    <t>2025 Februar</t>
  </si>
  <si>
    <t>2025 February</t>
  </si>
  <si>
    <t xml:space="preserve">2025 Mars </t>
  </si>
  <si>
    <t xml:space="preserve">2025 Mart </t>
  </si>
  <si>
    <t>2025 March</t>
  </si>
  <si>
    <t>2025 Prill</t>
  </si>
  <si>
    <t>2025 April</t>
  </si>
  <si>
    <t>2025 Maj</t>
  </si>
  <si>
    <t>2025 May</t>
  </si>
  <si>
    <t>2025 Qershor</t>
  </si>
  <si>
    <t>2025 Juni</t>
  </si>
  <si>
    <t>2025 June</t>
  </si>
  <si>
    <t>2025 Korrik</t>
  </si>
  <si>
    <t>2025 Juli</t>
  </si>
  <si>
    <t>2025 July</t>
  </si>
  <si>
    <t>2025 Gusht</t>
  </si>
  <si>
    <t>2025 Avgust</t>
  </si>
  <si>
    <t>2025 August</t>
  </si>
  <si>
    <t>2025 Shtator</t>
  </si>
  <si>
    <t>2025 Septembar</t>
  </si>
  <si>
    <t>2025 September</t>
  </si>
  <si>
    <t>2025 Tetor</t>
  </si>
  <si>
    <t>2025 Oktobar</t>
  </si>
  <si>
    <t>2025 October</t>
  </si>
  <si>
    <t xml:space="preserve">2025 Nëntor </t>
  </si>
  <si>
    <t xml:space="preserve">2025 Novembar </t>
  </si>
  <si>
    <t>2025 November</t>
  </si>
  <si>
    <t>2025 Dhjetor</t>
  </si>
  <si>
    <t>2025 Decembar</t>
  </si>
  <si>
    <t>2025 December</t>
  </si>
  <si>
    <t>Ukupno 2025</t>
  </si>
  <si>
    <t>2025 Total</t>
  </si>
  <si>
    <t>2019 Janar</t>
  </si>
  <si>
    <t>2019 Januar</t>
  </si>
  <si>
    <t>2019 January</t>
  </si>
  <si>
    <t>2019 Shkurt</t>
  </si>
  <si>
    <t>2019 Februar</t>
  </si>
  <si>
    <t>2019 February</t>
  </si>
  <si>
    <t xml:space="preserve">2019 Mars </t>
  </si>
  <si>
    <t xml:space="preserve">2019 Mart </t>
  </si>
  <si>
    <t>2019 March</t>
  </si>
  <si>
    <t>2019 Prill</t>
  </si>
  <si>
    <t>2019 April</t>
  </si>
  <si>
    <t>2019 Maj</t>
  </si>
  <si>
    <t>2019 May</t>
  </si>
  <si>
    <t>2019 Qershor</t>
  </si>
  <si>
    <t>2019 Juni</t>
  </si>
  <si>
    <t>2019 June</t>
  </si>
  <si>
    <t>2019 Korrik</t>
  </si>
  <si>
    <t>2019 Juli</t>
  </si>
  <si>
    <t>2019 July</t>
  </si>
  <si>
    <t>2019 Gusht</t>
  </si>
  <si>
    <t>2019 Avgust</t>
  </si>
  <si>
    <t>2019 August</t>
  </si>
  <si>
    <t>2019 Shtator</t>
  </si>
  <si>
    <t>2019 Septembar</t>
  </si>
  <si>
    <t>2019 September</t>
  </si>
  <si>
    <t>2019 Tetor</t>
  </si>
  <si>
    <t>2019 Oktobar</t>
  </si>
  <si>
    <t>2019 October</t>
  </si>
  <si>
    <t xml:space="preserve">2019 Nëntor </t>
  </si>
  <si>
    <t xml:space="preserve">2019 Novembar </t>
  </si>
  <si>
    <t>2019 November</t>
  </si>
  <si>
    <t>2019 Dhjetor</t>
  </si>
  <si>
    <t>2019 Decembar</t>
  </si>
  <si>
    <t>2019 December</t>
  </si>
  <si>
    <t>Gjithsej 2019</t>
  </si>
  <si>
    <t>Ukupno 2019</t>
  </si>
  <si>
    <t>2019 Total</t>
  </si>
  <si>
    <t>Arsimi</t>
  </si>
  <si>
    <t>Shëndetësia</t>
  </si>
  <si>
    <t>Taksa për Leje Ndërtimi</t>
  </si>
  <si>
    <t>Taksa për çertifikata dhe dokumente</t>
  </si>
  <si>
    <t>Taksa për automjete</t>
  </si>
  <si>
    <t>Taksa për shfrytëzim të hapësirave publike</t>
  </si>
  <si>
    <t>Participim në Shëndetësi</t>
  </si>
  <si>
    <t>Participim në Arsim</t>
  </si>
  <si>
    <t>Vlerat janë në Euro.</t>
  </si>
  <si>
    <t>Të hyra tjera</t>
  </si>
  <si>
    <t xml:space="preserve">Gjoba ne trafik dhe nga Gjykata </t>
  </si>
  <si>
    <t xml:space="preserve">Participim nga donatoret  e jashtme </t>
  </si>
  <si>
    <t>Gjithsej 2024</t>
  </si>
  <si>
    <t>2024 Janar</t>
  </si>
  <si>
    <t>2024 shkurt</t>
  </si>
  <si>
    <t>2024 Mars</t>
  </si>
  <si>
    <t>2024 Prill</t>
  </si>
  <si>
    <t>2024 Maj</t>
  </si>
  <si>
    <t>2024 Qershor</t>
  </si>
  <si>
    <t>2024 Korrik</t>
  </si>
  <si>
    <t>2024 Gusht</t>
  </si>
  <si>
    <t>2024 Shtator</t>
  </si>
  <si>
    <t>2024 Tetor</t>
  </si>
  <si>
    <t>2024 Nëntor</t>
  </si>
  <si>
    <t>2024 Dhjetor</t>
  </si>
  <si>
    <t>2025 shkurt</t>
  </si>
  <si>
    <t>2025 Mars</t>
  </si>
  <si>
    <t>2025 Nëntor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</si>
</sst>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(* #,##0_);_(* \(#,##0\);_(* &quot;-&quot;??_);_(@_)"/>
    <numFmt numFmtId="165" formatCode="#,##0.00;[Red]#,##0.00"/>
    <numFmt numFmtId="166" formatCode="#,##0.0;[Red]#,##0.0"/>
    <numFmt numFmtId="167" formatCode="#,##0.0"/>
  </numFmts>
  <fonts count="6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 Narrow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name val="Arial"/>
      <family val="2"/>
    </font>
    <font>
      <sz val="9"/>
      <color theme="1"/>
      <name val="Calibri"/>
      <family val="2"/>
      <scheme val="minor"/>
    </font>
    <font>
      <sz val="11"/>
      <name val="Arial"/>
      <family val="2"/>
    </font>
    <font>
      <sz val="11"/>
      <name val="Arial Narrow"/>
      <family val="2"/>
    </font>
    <font>
      <sz val="9"/>
      <color indexed="8"/>
      <name val="Arial"/>
      <family val="2"/>
    </font>
    <font>
      <sz val="9"/>
      <color theme="1"/>
      <name val="Verdana"/>
      <family val="2"/>
    </font>
    <font>
      <sz val="11"/>
      <color theme="1"/>
      <name val="Arial Narrow"/>
      <family val="2"/>
    </font>
    <font>
      <b/>
      <sz val="11"/>
      <name val="Arial Narrow"/>
      <family val="2"/>
    </font>
    <font>
      <sz val="9"/>
      <color indexed="8"/>
      <name val="Arial"/>
      <family val="2"/>
    </font>
    <font>
      <sz val="9"/>
      <color indexed="8"/>
      <name val="Arial"/>
      <family val="2"/>
    </font>
    <font>
      <sz val="11"/>
      <name val="Times New Roman"/>
      <family val="1"/>
    </font>
    <font>
      <sz val="11"/>
      <color theme="3" tint="-0.249977111117893"/>
      <name val="Times New Roman"/>
      <family val="1"/>
    </font>
    <font>
      <sz val="11"/>
      <color rgb="FF000000"/>
      <name val="Arial Narrow"/>
      <family val="2"/>
    </font>
    <font>
      <sz val="11"/>
      <color indexed="81"/>
      <name val="Tahoma"/>
      <family val="2"/>
    </font>
    <font>
      <b/>
      <sz val="10"/>
      <name val="Arial Narrow"/>
      <family val="2"/>
    </font>
    <font>
      <sz val="10"/>
      <color indexed="8"/>
      <name val="Arial Narrow"/>
      <family val="2"/>
    </font>
    <font>
      <sz val="10"/>
      <color theme="1"/>
      <name val="Arial Narrow"/>
      <family val="2"/>
    </font>
    <font>
      <sz val="9"/>
      <color indexed="8"/>
      <name val="Arial"/>
      <family val="2"/>
    </font>
    <font>
      <b/>
      <sz val="8"/>
      <color indexed="8"/>
      <name val="Arial Narrow"/>
      <family val="2"/>
    </font>
    <font>
      <sz val="9"/>
      <color indexed="8"/>
      <name val="Arial"/>
      <family val="2"/>
    </font>
    <font>
      <b/>
      <sz val="10"/>
      <color indexed="8"/>
      <name val="Arial Narrow"/>
      <family val="2"/>
    </font>
    <font>
      <sz val="9"/>
      <color indexed="8"/>
      <name val="Arial"/>
      <family val="2"/>
    </font>
    <font>
      <sz val="8"/>
      <name val="Calibri"/>
      <family val="2"/>
      <scheme val="minor"/>
    </font>
    <font>
      <b/>
      <sz val="16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Arial Narrow"/>
      <family val="2"/>
    </font>
    <font>
      <sz val="12"/>
      <name val="Arial Narrow"/>
      <family val="2"/>
    </font>
    <font>
      <b/>
      <sz val="12"/>
      <name val="Arial Narrow"/>
      <family val="2"/>
    </font>
    <font>
      <b/>
      <sz val="12"/>
      <color indexed="8"/>
      <name val="Arial Narrow"/>
      <family val="2"/>
    </font>
    <font>
      <sz val="12"/>
      <color indexed="8"/>
      <name val="Arial"/>
      <family val="2"/>
    </font>
    <font>
      <sz val="12"/>
      <name val="Times New Roman"/>
      <family val="1"/>
    </font>
    <font>
      <sz val="12"/>
      <color theme="3" tint="-0.249977111117893"/>
      <name val="Times New Roman"/>
      <family val="1"/>
    </font>
    <font>
      <sz val="12"/>
      <name val="Calibri"/>
      <family val="2"/>
      <scheme val="minor"/>
    </font>
    <font>
      <sz val="16"/>
      <name val="Calibri"/>
      <family val="2"/>
      <scheme val="minor"/>
    </font>
  </fonts>
  <fills count="4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5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/>
      <bottom style="thin">
        <color theme="1" tint="0.4999847407452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 tint="0.499984740745262"/>
      </bottom>
      <diagonal/>
    </border>
    <border>
      <left/>
      <right style="thin">
        <color indexed="64"/>
      </right>
      <top style="thin">
        <color indexed="64"/>
      </top>
      <bottom style="thin">
        <color theme="1" tint="0.499984740745262"/>
      </bottom>
      <diagonal/>
    </border>
    <border>
      <left style="thin">
        <color indexed="64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 style="thin">
        <color theme="1" tint="0.499984740745262"/>
      </right>
      <top style="thin">
        <color theme="1" tint="0.499984740745262"/>
      </top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indexed="64"/>
      </bottom>
      <diagonal/>
    </border>
    <border>
      <left style="thin">
        <color indexed="64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indexed="64"/>
      </top>
      <bottom style="thin">
        <color theme="1" tint="0.499984740745262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theme="1" tint="0.499984740745262"/>
      </right>
      <top style="thin">
        <color indexed="64"/>
      </top>
      <bottom style="thin">
        <color theme="1" tint="0.499984740745262"/>
      </bottom>
      <diagonal/>
    </border>
    <border>
      <left style="thin">
        <color indexed="64"/>
      </left>
      <right style="thin">
        <color theme="1" tint="0.499984740745262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theme="1" tint="0.499984740745262"/>
      </right>
      <top style="thin">
        <color indexed="64"/>
      </top>
      <bottom/>
      <diagonal/>
    </border>
    <border>
      <left style="thin">
        <color indexed="64"/>
      </left>
      <right style="thin">
        <color theme="1" tint="0.499984740745262"/>
      </right>
      <top/>
      <bottom/>
      <diagonal/>
    </border>
    <border>
      <left style="thin">
        <color indexed="64"/>
      </left>
      <right style="thin">
        <color theme="1" tint="0.499984740745262"/>
      </right>
      <top/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206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0" applyNumberFormat="0" applyBorder="0" applyAlignment="0" applyProtection="0"/>
    <xf numFmtId="0" fontId="10" fillId="6" borderId="4" applyNumberFormat="0" applyAlignment="0" applyProtection="0"/>
    <xf numFmtId="0" fontId="11" fillId="7" borderId="5" applyNumberFormat="0" applyAlignment="0" applyProtection="0"/>
    <xf numFmtId="0" fontId="12" fillId="7" borderId="4" applyNumberFormat="0" applyAlignment="0" applyProtection="0"/>
    <xf numFmtId="0" fontId="13" fillId="0" borderId="6" applyNumberFormat="0" applyFill="0" applyAlignment="0" applyProtection="0"/>
    <xf numFmtId="0" fontId="14" fillId="8" borderId="7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8" fillId="25" borderId="0" applyNumberFormat="0" applyBorder="0" applyAlignment="0" applyProtection="0"/>
    <xf numFmtId="0" fontId="18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8" fillId="29" borderId="0" applyNumberFormat="0" applyBorder="0" applyAlignment="0" applyProtection="0"/>
    <xf numFmtId="0" fontId="18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33" borderId="0" applyNumberFormat="0" applyBorder="0" applyAlignment="0" applyProtection="0"/>
    <xf numFmtId="0" fontId="19" fillId="0" borderId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8" fillId="0" borderId="31" applyBorder="0"/>
  </cellStyleXfs>
  <cellXfs count="375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0" borderId="10" xfId="0" applyBorder="1"/>
    <xf numFmtId="0" fontId="17" fillId="34" borderId="10" xfId="0" applyFont="1" applyFill="1" applyBorder="1"/>
    <xf numFmtId="0" fontId="0" fillId="0" borderId="22" xfId="0" applyBorder="1"/>
    <xf numFmtId="0" fontId="0" fillId="0" borderId="11" xfId="0" applyBorder="1"/>
    <xf numFmtId="0" fontId="17" fillId="34" borderId="29" xfId="0" applyFont="1" applyFill="1" applyBorder="1"/>
    <xf numFmtId="0" fontId="22" fillId="2" borderId="0" xfId="0" applyFont="1" applyFill="1" applyAlignment="1">
      <alignment vertical="center"/>
    </xf>
    <xf numFmtId="0" fontId="0" fillId="37" borderId="0" xfId="0" applyFill="1"/>
    <xf numFmtId="0" fontId="17" fillId="34" borderId="0" xfId="0" applyFont="1" applyFill="1"/>
    <xf numFmtId="0" fontId="22" fillId="36" borderId="0" xfId="0" applyFont="1" applyFill="1" applyAlignment="1">
      <alignment horizontal="left" vertical="top"/>
    </xf>
    <xf numFmtId="0" fontId="20" fillId="36" borderId="0" xfId="0" applyFont="1" applyFill="1" applyAlignment="1">
      <alignment horizontal="left" vertical="top"/>
    </xf>
    <xf numFmtId="0" fontId="22" fillId="35" borderId="0" xfId="0" applyFont="1" applyFill="1" applyAlignment="1">
      <alignment horizontal="left" vertical="top"/>
    </xf>
    <xf numFmtId="0" fontId="20" fillId="35" borderId="0" xfId="0" applyFont="1" applyFill="1" applyAlignment="1">
      <alignment horizontal="left" vertical="top"/>
    </xf>
    <xf numFmtId="0" fontId="22" fillId="37" borderId="0" xfId="0" applyFont="1" applyFill="1" applyAlignment="1">
      <alignment horizontal="left" vertical="top"/>
    </xf>
    <xf numFmtId="0" fontId="0" fillId="0" borderId="0" xfId="0" applyAlignment="1">
      <alignment horizontal="left" vertical="top"/>
    </xf>
    <xf numFmtId="0" fontId="0" fillId="36" borderId="0" xfId="0" applyFill="1" applyAlignment="1">
      <alignment horizontal="left" vertical="top"/>
    </xf>
    <xf numFmtId="0" fontId="17" fillId="36" borderId="12" xfId="0" applyFont="1" applyFill="1" applyBorder="1" applyAlignment="1">
      <alignment horizontal="left" vertical="top" wrapText="1"/>
    </xf>
    <xf numFmtId="0" fontId="17" fillId="36" borderId="12" xfId="0" applyFont="1" applyFill="1" applyBorder="1" applyAlignment="1">
      <alignment horizontal="left" vertical="top"/>
    </xf>
    <xf numFmtId="0" fontId="0" fillId="35" borderId="0" xfId="0" applyFill="1" applyAlignment="1">
      <alignment horizontal="left" vertical="top"/>
    </xf>
    <xf numFmtId="0" fontId="0" fillId="35" borderId="17" xfId="0" applyFill="1" applyBorder="1" applyAlignment="1">
      <alignment horizontal="left" vertical="top"/>
    </xf>
    <xf numFmtId="0" fontId="24" fillId="35" borderId="0" xfId="0" applyFont="1" applyFill="1" applyAlignment="1">
      <alignment horizontal="left" vertical="top"/>
    </xf>
    <xf numFmtId="164" fontId="17" fillId="35" borderId="14" xfId="1" applyNumberFormat="1" applyFont="1" applyFill="1" applyBorder="1" applyAlignment="1">
      <alignment horizontal="left" vertical="top" wrapText="1"/>
    </xf>
    <xf numFmtId="0" fontId="17" fillId="35" borderId="12" xfId="0" applyFont="1" applyFill="1" applyBorder="1" applyAlignment="1">
      <alignment horizontal="left" vertical="top" wrapText="1"/>
    </xf>
    <xf numFmtId="0" fontId="17" fillId="35" borderId="13" xfId="0" applyFont="1" applyFill="1" applyBorder="1" applyAlignment="1">
      <alignment horizontal="left" vertical="top"/>
    </xf>
    <xf numFmtId="0" fontId="17" fillId="35" borderId="19" xfId="0" applyFont="1" applyFill="1" applyBorder="1" applyAlignment="1">
      <alignment horizontal="left" vertical="top" wrapText="1"/>
    </xf>
    <xf numFmtId="0" fontId="17" fillId="35" borderId="25" xfId="0" applyFont="1" applyFill="1" applyBorder="1" applyAlignment="1">
      <alignment horizontal="left" vertical="top" wrapText="1"/>
    </xf>
    <xf numFmtId="0" fontId="17" fillId="35" borderId="26" xfId="0" applyFont="1" applyFill="1" applyBorder="1" applyAlignment="1">
      <alignment horizontal="left" vertical="top" wrapText="1"/>
    </xf>
    <xf numFmtId="0" fontId="17" fillId="35" borderId="13" xfId="0" applyFont="1" applyFill="1" applyBorder="1" applyAlignment="1">
      <alignment horizontal="left" vertical="top" wrapText="1"/>
    </xf>
    <xf numFmtId="0" fontId="17" fillId="35" borderId="12" xfId="0" applyFont="1" applyFill="1" applyBorder="1" applyAlignment="1">
      <alignment horizontal="left" vertical="top"/>
    </xf>
    <xf numFmtId="0" fontId="17" fillId="35" borderId="19" xfId="0" applyFont="1" applyFill="1" applyBorder="1" applyAlignment="1">
      <alignment horizontal="left" vertical="top"/>
    </xf>
    <xf numFmtId="0" fontId="23" fillId="35" borderId="19" xfId="0" applyFont="1" applyFill="1" applyBorder="1" applyAlignment="1">
      <alignment horizontal="left" vertical="top" wrapText="1"/>
    </xf>
    <xf numFmtId="0" fontId="0" fillId="37" borderId="0" xfId="0" applyFill="1" applyAlignment="1">
      <alignment horizontal="left" vertical="top"/>
    </xf>
    <xf numFmtId="0" fontId="17" fillId="37" borderId="14" xfId="0" applyFont="1" applyFill="1" applyBorder="1" applyAlignment="1">
      <alignment horizontal="left" vertical="top" wrapText="1"/>
    </xf>
    <xf numFmtId="0" fontId="17" fillId="37" borderId="0" xfId="0" applyFont="1" applyFill="1" applyAlignment="1">
      <alignment horizontal="left" vertical="top" wrapText="1"/>
    </xf>
    <xf numFmtId="0" fontId="17" fillId="37" borderId="16" xfId="0" applyFont="1" applyFill="1" applyBorder="1" applyAlignment="1">
      <alignment horizontal="left" vertical="top" wrapText="1"/>
    </xf>
    <xf numFmtId="0" fontId="17" fillId="37" borderId="20" xfId="0" applyFont="1" applyFill="1" applyBorder="1" applyAlignment="1">
      <alignment horizontal="left" vertical="top" wrapText="1"/>
    </xf>
    <xf numFmtId="0" fontId="17" fillId="37" borderId="21" xfId="0" applyFont="1" applyFill="1" applyBorder="1" applyAlignment="1">
      <alignment horizontal="left" vertical="top" wrapText="1"/>
    </xf>
    <xf numFmtId="0" fontId="17" fillId="37" borderId="12" xfId="0" applyFont="1" applyFill="1" applyBorder="1" applyAlignment="1">
      <alignment horizontal="left" vertical="top" wrapText="1"/>
    </xf>
    <xf numFmtId="164" fontId="17" fillId="37" borderId="15" xfId="1" applyNumberFormat="1" applyFont="1" applyFill="1" applyBorder="1" applyAlignment="1">
      <alignment horizontal="left" vertical="top" wrapText="1"/>
    </xf>
    <xf numFmtId="0" fontId="17" fillId="37" borderId="19" xfId="0" applyFont="1" applyFill="1" applyBorder="1" applyAlignment="1">
      <alignment horizontal="left" vertical="top" wrapText="1"/>
    </xf>
    <xf numFmtId="0" fontId="17" fillId="37" borderId="18" xfId="0" applyFont="1" applyFill="1" applyBorder="1" applyAlignment="1">
      <alignment horizontal="left" vertical="top" wrapText="1"/>
    </xf>
    <xf numFmtId="0" fontId="17" fillId="37" borderId="13" xfId="0" applyFont="1" applyFill="1" applyBorder="1" applyAlignment="1">
      <alignment horizontal="left" vertical="top" wrapText="1"/>
    </xf>
    <xf numFmtId="0" fontId="17" fillId="37" borderId="24" xfId="0" applyFont="1" applyFill="1" applyBorder="1" applyAlignment="1">
      <alignment horizontal="left" vertical="top" wrapText="1"/>
    </xf>
    <xf numFmtId="0" fontId="0" fillId="37" borderId="17" xfId="0" applyFill="1" applyBorder="1" applyAlignment="1">
      <alignment horizontal="left" vertical="top"/>
    </xf>
    <xf numFmtId="0" fontId="17" fillId="37" borderId="12" xfId="0" applyFont="1" applyFill="1" applyBorder="1" applyAlignment="1">
      <alignment horizontal="left" vertical="top"/>
    </xf>
    <xf numFmtId="164" fontId="17" fillId="37" borderId="12" xfId="1" applyNumberFormat="1" applyFont="1" applyFill="1" applyBorder="1" applyAlignment="1">
      <alignment horizontal="left" vertical="top" wrapText="1"/>
    </xf>
    <xf numFmtId="0" fontId="23" fillId="37" borderId="12" xfId="0" applyFont="1" applyFill="1" applyBorder="1" applyAlignment="1">
      <alignment horizontal="left" vertical="top" wrapText="1"/>
    </xf>
    <xf numFmtId="164" fontId="17" fillId="35" borderId="12" xfId="1" applyNumberFormat="1" applyFont="1" applyFill="1" applyBorder="1" applyAlignment="1">
      <alignment horizontal="left" vertical="top" wrapText="1"/>
    </xf>
    <xf numFmtId="164" fontId="17" fillId="36" borderId="12" xfId="1" applyNumberFormat="1" applyFont="1" applyFill="1" applyBorder="1" applyAlignment="1">
      <alignment horizontal="left" vertical="top" wrapText="1"/>
    </xf>
    <xf numFmtId="0" fontId="23" fillId="36" borderId="12" xfId="0" applyFont="1" applyFill="1" applyBorder="1" applyAlignment="1">
      <alignment horizontal="left" vertical="top" wrapText="1"/>
    </xf>
    <xf numFmtId="164" fontId="17" fillId="37" borderId="0" xfId="1" applyNumberFormat="1" applyFont="1" applyFill="1" applyBorder="1" applyAlignment="1">
      <alignment horizontal="left" vertical="top" wrapText="1"/>
    </xf>
    <xf numFmtId="0" fontId="17" fillId="2" borderId="12" xfId="0" applyFont="1" applyFill="1" applyBorder="1" applyAlignment="1">
      <alignment horizontal="center" vertical="center" wrapText="1"/>
    </xf>
    <xf numFmtId="0" fontId="22" fillId="2" borderId="0" xfId="0" applyFont="1" applyFill="1" applyAlignment="1" applyProtection="1">
      <alignment horizontal="left" vertical="center"/>
      <protection hidden="1"/>
    </xf>
    <xf numFmtId="0" fontId="26" fillId="2" borderId="0" xfId="0" applyFont="1" applyFill="1" applyProtection="1">
      <protection hidden="1"/>
    </xf>
    <xf numFmtId="0" fontId="0" fillId="2" borderId="0" xfId="0" applyFill="1" applyProtection="1">
      <protection hidden="1"/>
    </xf>
    <xf numFmtId="0" fontId="0" fillId="0" borderId="0" xfId="0" applyProtection="1">
      <protection hidden="1"/>
    </xf>
    <xf numFmtId="0" fontId="0" fillId="2" borderId="0" xfId="0" applyFill="1" applyAlignment="1" applyProtection="1">
      <alignment horizontal="center"/>
      <protection hidden="1"/>
    </xf>
    <xf numFmtId="0" fontId="0" fillId="2" borderId="17" xfId="0" applyFill="1" applyBorder="1" applyProtection="1">
      <protection hidden="1"/>
    </xf>
    <xf numFmtId="0" fontId="20" fillId="2" borderId="0" xfId="0" applyFont="1" applyFill="1" applyAlignment="1" applyProtection="1">
      <alignment horizontal="left" vertical="center"/>
      <protection hidden="1"/>
    </xf>
    <xf numFmtId="164" fontId="17" fillId="2" borderId="14" xfId="1" applyNumberFormat="1" applyFont="1" applyFill="1" applyBorder="1" applyAlignment="1" applyProtection="1">
      <alignment horizontal="center" wrapText="1"/>
      <protection hidden="1"/>
    </xf>
    <xf numFmtId="0" fontId="17" fillId="2" borderId="19" xfId="0" applyFont="1" applyFill="1" applyBorder="1" applyAlignment="1" applyProtection="1">
      <alignment horizontal="center" wrapText="1"/>
      <protection hidden="1"/>
    </xf>
    <xf numFmtId="0" fontId="17" fillId="2" borderId="14" xfId="0" applyFont="1" applyFill="1" applyBorder="1" applyAlignment="1" applyProtection="1">
      <alignment horizontal="center"/>
      <protection hidden="1"/>
    </xf>
    <xf numFmtId="0" fontId="17" fillId="2" borderId="20" xfId="0" applyFont="1" applyFill="1" applyBorder="1" applyProtection="1">
      <protection hidden="1"/>
    </xf>
    <xf numFmtId="0" fontId="17" fillId="2" borderId="21" xfId="0" applyFont="1" applyFill="1" applyBorder="1" applyProtection="1">
      <protection hidden="1"/>
    </xf>
    <xf numFmtId="0" fontId="17" fillId="2" borderId="16" xfId="0" applyFont="1" applyFill="1" applyBorder="1" applyAlignment="1" applyProtection="1">
      <alignment horizontal="center" wrapText="1"/>
      <protection hidden="1"/>
    </xf>
    <xf numFmtId="0" fontId="17" fillId="2" borderId="13" xfId="0" applyFont="1" applyFill="1" applyBorder="1" applyAlignment="1" applyProtection="1">
      <alignment horizontal="center" wrapText="1"/>
      <protection hidden="1"/>
    </xf>
    <xf numFmtId="0" fontId="17" fillId="2" borderId="13" xfId="0" applyFont="1" applyFill="1" applyBorder="1" applyAlignment="1" applyProtection="1">
      <alignment horizontal="center"/>
      <protection hidden="1"/>
    </xf>
    <xf numFmtId="0" fontId="17" fillId="2" borderId="23" xfId="0" applyFont="1" applyFill="1" applyBorder="1" applyAlignment="1" applyProtection="1">
      <alignment horizontal="center" wrapText="1"/>
      <protection hidden="1"/>
    </xf>
    <xf numFmtId="0" fontId="0" fillId="0" borderId="0" xfId="0" applyAlignment="1" applyProtection="1">
      <alignment wrapText="1"/>
      <protection hidden="1"/>
    </xf>
    <xf numFmtId="0" fontId="0" fillId="0" borderId="10" xfId="0" applyBorder="1" applyProtection="1">
      <protection hidden="1"/>
    </xf>
    <xf numFmtId="164" fontId="0" fillId="0" borderId="10" xfId="1" applyNumberFormat="1" applyFont="1" applyBorder="1" applyProtection="1">
      <protection hidden="1"/>
    </xf>
    <xf numFmtId="0" fontId="17" fillId="34" borderId="29" xfId="0" applyFont="1" applyFill="1" applyBorder="1" applyProtection="1">
      <protection hidden="1"/>
    </xf>
    <xf numFmtId="164" fontId="17" fillId="34" borderId="29" xfId="1" applyNumberFormat="1" applyFont="1" applyFill="1" applyBorder="1" applyProtection="1">
      <protection hidden="1"/>
    </xf>
    <xf numFmtId="164" fontId="17" fillId="34" borderId="29" xfId="1" applyNumberFormat="1" applyFont="1" applyFill="1" applyBorder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hidden="1"/>
    </xf>
    <xf numFmtId="164" fontId="0" fillId="0" borderId="0" xfId="0" applyNumberFormat="1" applyProtection="1">
      <protection hidden="1"/>
    </xf>
    <xf numFmtId="0" fontId="0" fillId="2" borderId="0" xfId="0" applyFill="1" applyAlignment="1">
      <alignment vertical="center"/>
    </xf>
    <xf numFmtId="0" fontId="25" fillId="2" borderId="17" xfId="0" applyFont="1" applyFill="1" applyBorder="1" applyAlignment="1" applyProtection="1">
      <alignment horizontal="left" vertical="center"/>
      <protection hidden="1"/>
    </xf>
    <xf numFmtId="3" fontId="17" fillId="34" borderId="10" xfId="1" applyNumberFormat="1" applyFont="1" applyFill="1" applyBorder="1"/>
    <xf numFmtId="3" fontId="17" fillId="34" borderId="10" xfId="1" applyNumberFormat="1" applyFont="1" applyFill="1" applyBorder="1" applyAlignment="1">
      <alignment horizontal="center"/>
    </xf>
    <xf numFmtId="3" fontId="21" fillId="0" borderId="10" xfId="1" applyNumberFormat="1" applyFont="1" applyBorder="1" applyAlignment="1">
      <alignment horizontal="right"/>
    </xf>
    <xf numFmtId="4" fontId="0" fillId="0" borderId="10" xfId="1" applyNumberFormat="1" applyFont="1" applyBorder="1" applyProtection="1">
      <protection hidden="1"/>
    </xf>
    <xf numFmtId="4" fontId="0" fillId="0" borderId="10" xfId="0" applyNumberFormat="1" applyBorder="1" applyProtection="1">
      <protection hidden="1"/>
    </xf>
    <xf numFmtId="3" fontId="0" fillId="0" borderId="10" xfId="1" applyNumberFormat="1" applyFont="1" applyBorder="1" applyProtection="1">
      <protection hidden="1"/>
    </xf>
    <xf numFmtId="3" fontId="0" fillId="0" borderId="10" xfId="0" applyNumberFormat="1" applyBorder="1" applyProtection="1">
      <protection hidden="1"/>
    </xf>
    <xf numFmtId="164" fontId="33" fillId="0" borderId="10" xfId="1" applyNumberFormat="1" applyFont="1" applyBorder="1" applyAlignment="1" applyProtection="1">
      <alignment horizontal="left"/>
      <protection hidden="1"/>
    </xf>
    <xf numFmtId="0" fontId="17" fillId="2" borderId="12" xfId="0" applyFont="1" applyFill="1" applyBorder="1" applyAlignment="1" applyProtection="1">
      <alignment horizontal="center" wrapText="1"/>
      <protection hidden="1"/>
    </xf>
    <xf numFmtId="0" fontId="23" fillId="2" borderId="23" xfId="0" applyFont="1" applyFill="1" applyBorder="1" applyAlignment="1" applyProtection="1">
      <alignment horizontal="center" wrapText="1"/>
      <protection hidden="1"/>
    </xf>
    <xf numFmtId="3" fontId="0" fillId="0" borderId="0" xfId="0" applyNumberFormat="1" applyProtection="1">
      <protection hidden="1"/>
    </xf>
    <xf numFmtId="3" fontId="0" fillId="0" borderId="10" xfId="1" applyNumberFormat="1" applyFont="1" applyFill="1" applyBorder="1" applyProtection="1">
      <protection hidden="1"/>
    </xf>
    <xf numFmtId="3" fontId="21" fillId="0" borderId="10" xfId="1" applyNumberFormat="1" applyFont="1" applyBorder="1" applyProtection="1">
      <protection hidden="1"/>
    </xf>
    <xf numFmtId="3" fontId="21" fillId="0" borderId="33" xfId="1" applyNumberFormat="1" applyFont="1" applyBorder="1" applyProtection="1">
      <protection hidden="1"/>
    </xf>
    <xf numFmtId="3" fontId="35" fillId="38" borderId="10" xfId="1" applyNumberFormat="1" applyFont="1" applyFill="1" applyBorder="1" applyAlignment="1">
      <alignment horizontal="right"/>
    </xf>
    <xf numFmtId="3" fontId="35" fillId="2" borderId="10" xfId="119" applyNumberFormat="1" applyFont="1" applyFill="1" applyBorder="1" applyAlignment="1">
      <alignment horizontal="right"/>
    </xf>
    <xf numFmtId="3" fontId="35" fillId="38" borderId="10" xfId="119" applyNumberFormat="1" applyFont="1" applyFill="1" applyBorder="1" applyAlignment="1">
      <alignment horizontal="right"/>
    </xf>
    <xf numFmtId="3" fontId="35" fillId="2" borderId="10" xfId="0" applyNumberFormat="1" applyFont="1" applyFill="1" applyBorder="1" applyAlignment="1">
      <alignment horizontal="right"/>
    </xf>
    <xf numFmtId="3" fontId="35" fillId="38" borderId="11" xfId="1" applyNumberFormat="1" applyFont="1" applyFill="1" applyBorder="1" applyAlignment="1">
      <alignment horizontal="right"/>
    </xf>
    <xf numFmtId="3" fontId="35" fillId="2" borderId="11" xfId="119" applyNumberFormat="1" applyFont="1" applyFill="1" applyBorder="1" applyAlignment="1">
      <alignment horizontal="right"/>
    </xf>
    <xf numFmtId="3" fontId="35" fillId="38" borderId="11" xfId="119" applyNumberFormat="1" applyFont="1" applyFill="1" applyBorder="1" applyAlignment="1">
      <alignment horizontal="right"/>
    </xf>
    <xf numFmtId="4" fontId="34" fillId="0" borderId="32" xfId="0" applyNumberFormat="1" applyFont="1" applyBorder="1" applyAlignment="1">
      <alignment wrapText="1"/>
    </xf>
    <xf numFmtId="4" fontId="36" fillId="38" borderId="35" xfId="0" applyNumberFormat="1" applyFont="1" applyFill="1" applyBorder="1" applyAlignment="1">
      <alignment vertical="center" wrapText="1"/>
    </xf>
    <xf numFmtId="4" fontId="21" fillId="2" borderId="29" xfId="1" applyNumberFormat="1" applyFont="1" applyFill="1" applyBorder="1" applyAlignment="1" applyProtection="1">
      <protection hidden="1"/>
    </xf>
    <xf numFmtId="4" fontId="21" fillId="0" borderId="10" xfId="1" applyNumberFormat="1" applyFont="1" applyBorder="1" applyAlignment="1" applyProtection="1">
      <protection hidden="1"/>
    </xf>
    <xf numFmtId="4" fontId="21" fillId="0" borderId="10" xfId="1" applyNumberFormat="1" applyFont="1" applyBorder="1" applyAlignment="1" applyProtection="1">
      <alignment horizontal="right"/>
      <protection hidden="1"/>
    </xf>
    <xf numFmtId="4" fontId="21" fillId="0" borderId="10" xfId="1" applyNumberFormat="1" applyFont="1" applyFill="1" applyBorder="1" applyAlignment="1" applyProtection="1">
      <protection hidden="1"/>
    </xf>
    <xf numFmtId="4" fontId="0" fillId="0" borderId="10" xfId="1" applyNumberFormat="1" applyFont="1" applyBorder="1" applyAlignment="1" applyProtection="1">
      <protection hidden="1"/>
    </xf>
    <xf numFmtId="4" fontId="0" fillId="0" borderId="10" xfId="1" applyNumberFormat="1" applyFont="1" applyBorder="1" applyAlignment="1" applyProtection="1">
      <alignment horizontal="right"/>
      <protection hidden="1"/>
    </xf>
    <xf numFmtId="4" fontId="32" fillId="0" borderId="12" xfId="0" applyNumberFormat="1" applyFont="1" applyBorder="1"/>
    <xf numFmtId="4" fontId="0" fillId="0" borderId="36" xfId="1" applyNumberFormat="1" applyFont="1" applyFill="1" applyBorder="1" applyProtection="1">
      <protection hidden="1"/>
    </xf>
    <xf numFmtId="3" fontId="0" fillId="2" borderId="0" xfId="0" applyNumberFormat="1" applyFill="1"/>
    <xf numFmtId="4" fontId="0" fillId="0" borderId="0" xfId="0" applyNumberFormat="1"/>
    <xf numFmtId="4" fontId="0" fillId="2" borderId="0" xfId="0" applyNumberFormat="1" applyFill="1"/>
    <xf numFmtId="3" fontId="0" fillId="0" borderId="10" xfId="1" applyNumberFormat="1" applyFont="1" applyBorder="1" applyAlignment="1" applyProtection="1">
      <protection hidden="1"/>
    </xf>
    <xf numFmtId="3" fontId="0" fillId="0" borderId="0" xfId="0" applyNumberFormat="1" applyAlignment="1" applyProtection="1">
      <alignment horizontal="right"/>
      <protection hidden="1"/>
    </xf>
    <xf numFmtId="0" fontId="21" fillId="0" borderId="10" xfId="0" applyFont="1" applyBorder="1"/>
    <xf numFmtId="0" fontId="21" fillId="2" borderId="0" xfId="0" applyFont="1" applyFill="1"/>
    <xf numFmtId="3" fontId="38" fillId="0" borderId="10" xfId="1" applyNumberFormat="1" applyFont="1" applyBorder="1" applyAlignment="1">
      <alignment horizontal="right"/>
    </xf>
    <xf numFmtId="3" fontId="38" fillId="2" borderId="10" xfId="0" applyNumberFormat="1" applyFont="1" applyFill="1" applyBorder="1" applyAlignment="1">
      <alignment horizontal="right"/>
    </xf>
    <xf numFmtId="4" fontId="35" fillId="0" borderId="32" xfId="0" applyNumberFormat="1" applyFont="1" applyBorder="1" applyAlignment="1">
      <alignment wrapText="1"/>
    </xf>
    <xf numFmtId="3" fontId="35" fillId="0" borderId="10" xfId="1" applyNumberFormat="1" applyFont="1" applyBorder="1" applyAlignment="1">
      <alignment horizontal="right"/>
    </xf>
    <xf numFmtId="3" fontId="38" fillId="0" borderId="11" xfId="1" applyNumberFormat="1" applyFont="1" applyBorder="1" applyAlignment="1">
      <alignment horizontal="right"/>
    </xf>
    <xf numFmtId="3" fontId="38" fillId="2" borderId="0" xfId="0" applyNumberFormat="1" applyFont="1" applyFill="1" applyAlignment="1">
      <alignment horizontal="right"/>
    </xf>
    <xf numFmtId="3" fontId="35" fillId="0" borderId="11" xfId="1" applyNumberFormat="1" applyFont="1" applyBorder="1" applyAlignment="1">
      <alignment horizontal="right"/>
    </xf>
    <xf numFmtId="3" fontId="38" fillId="0" borderId="10" xfId="1" applyNumberFormat="1" applyFont="1" applyFill="1" applyBorder="1" applyAlignment="1">
      <alignment horizontal="right"/>
    </xf>
    <xf numFmtId="3" fontId="35" fillId="0" borderId="32" xfId="0" applyNumberFormat="1" applyFont="1" applyBorder="1" applyAlignment="1">
      <alignment wrapText="1"/>
    </xf>
    <xf numFmtId="3" fontId="35" fillId="0" borderId="10" xfId="0" applyNumberFormat="1" applyFont="1" applyBorder="1" applyAlignment="1">
      <alignment horizontal="right"/>
    </xf>
    <xf numFmtId="3" fontId="35" fillId="0" borderId="12" xfId="0" applyNumberFormat="1" applyFont="1" applyBorder="1"/>
    <xf numFmtId="4" fontId="39" fillId="0" borderId="12" xfId="139" applyNumberFormat="1" applyFont="1" applyBorder="1"/>
    <xf numFmtId="4" fontId="35" fillId="0" borderId="12" xfId="139" applyNumberFormat="1" applyFont="1" applyBorder="1" applyAlignment="1">
      <alignment wrapText="1"/>
    </xf>
    <xf numFmtId="4" fontId="35" fillId="0" borderId="12" xfId="0" applyNumberFormat="1" applyFont="1" applyBorder="1"/>
    <xf numFmtId="4" fontId="36" fillId="38" borderId="35" xfId="0" applyNumberFormat="1" applyFont="1" applyFill="1" applyBorder="1" applyAlignment="1">
      <alignment horizontal="right" vertical="center" wrapText="1"/>
    </xf>
    <xf numFmtId="3" fontId="37" fillId="0" borderId="0" xfId="0" applyNumberFormat="1" applyFont="1"/>
    <xf numFmtId="3" fontId="21" fillId="0" borderId="10" xfId="1" applyNumberFormat="1" applyFont="1" applyBorder="1" applyAlignment="1" applyProtection="1">
      <protection hidden="1"/>
    </xf>
    <xf numFmtId="3" fontId="21" fillId="0" borderId="10" xfId="1" applyNumberFormat="1" applyFont="1" applyFill="1" applyBorder="1" applyAlignment="1" applyProtection="1">
      <protection hidden="1"/>
    </xf>
    <xf numFmtId="4" fontId="40" fillId="38" borderId="37" xfId="0" applyNumberFormat="1" applyFont="1" applyFill="1" applyBorder="1" applyAlignment="1">
      <alignment vertical="center" wrapText="1"/>
    </xf>
    <xf numFmtId="3" fontId="0" fillId="0" borderId="22" xfId="1" applyNumberFormat="1" applyFont="1" applyBorder="1" applyProtection="1">
      <protection hidden="1"/>
    </xf>
    <xf numFmtId="3" fontId="0" fillId="0" borderId="22" xfId="1" applyNumberFormat="1" applyFont="1" applyFill="1" applyBorder="1" applyProtection="1">
      <protection hidden="1"/>
    </xf>
    <xf numFmtId="3" fontId="21" fillId="0" borderId="22" xfId="1" applyNumberFormat="1" applyFont="1" applyFill="1" applyBorder="1" applyProtection="1">
      <protection hidden="1"/>
    </xf>
    <xf numFmtId="3" fontId="21" fillId="0" borderId="22" xfId="1" applyNumberFormat="1" applyFont="1" applyBorder="1" applyProtection="1">
      <protection hidden="1"/>
    </xf>
    <xf numFmtId="3" fontId="0" fillId="0" borderId="12" xfId="0" applyNumberFormat="1" applyBorder="1" applyProtection="1">
      <protection hidden="1"/>
    </xf>
    <xf numFmtId="3" fontId="0" fillId="0" borderId="12" xfId="1" applyNumberFormat="1" applyFont="1" applyBorder="1" applyProtection="1">
      <protection hidden="1"/>
    </xf>
    <xf numFmtId="3" fontId="0" fillId="0" borderId="40" xfId="1" applyNumberFormat="1" applyFont="1" applyBorder="1" applyProtection="1">
      <protection hidden="1"/>
    </xf>
    <xf numFmtId="4" fontId="0" fillId="0" borderId="12" xfId="0" applyNumberFormat="1" applyBorder="1"/>
    <xf numFmtId="3" fontId="0" fillId="0" borderId="12" xfId="1" applyNumberFormat="1" applyFont="1" applyFill="1" applyBorder="1" applyProtection="1">
      <protection hidden="1"/>
    </xf>
    <xf numFmtId="164" fontId="0" fillId="0" borderId="40" xfId="1" applyNumberFormat="1" applyFont="1" applyBorder="1" applyProtection="1">
      <protection hidden="1"/>
    </xf>
    <xf numFmtId="3" fontId="21" fillId="0" borderId="12" xfId="1" applyNumberFormat="1" applyFont="1" applyFill="1" applyBorder="1" applyProtection="1">
      <protection hidden="1"/>
    </xf>
    <xf numFmtId="0" fontId="0" fillId="0" borderId="12" xfId="0" applyBorder="1" applyProtection="1">
      <protection hidden="1"/>
    </xf>
    <xf numFmtId="4" fontId="40" fillId="38" borderId="12" xfId="0" applyNumberFormat="1" applyFont="1" applyFill="1" applyBorder="1" applyAlignment="1">
      <alignment vertical="center" wrapText="1"/>
    </xf>
    <xf numFmtId="3" fontId="37" fillId="0" borderId="12" xfId="0" applyNumberFormat="1" applyFont="1" applyBorder="1"/>
    <xf numFmtId="3" fontId="0" fillId="0" borderId="25" xfId="1" applyNumberFormat="1" applyFont="1" applyBorder="1" applyProtection="1">
      <protection hidden="1"/>
    </xf>
    <xf numFmtId="164" fontId="0" fillId="0" borderId="39" xfId="1" applyNumberFormat="1" applyFont="1" applyBorder="1" applyProtection="1">
      <protection hidden="1"/>
    </xf>
    <xf numFmtId="4" fontId="38" fillId="0" borderId="10" xfId="1" applyNumberFormat="1" applyFont="1" applyBorder="1" applyAlignment="1">
      <alignment horizontal="right"/>
    </xf>
    <xf numFmtId="4" fontId="21" fillId="0" borderId="0" xfId="0" applyNumberFormat="1" applyFont="1"/>
    <xf numFmtId="4" fontId="41" fillId="38" borderId="41" xfId="0" applyNumberFormat="1" applyFont="1" applyFill="1" applyBorder="1" applyAlignment="1">
      <alignment vertical="center" wrapText="1"/>
    </xf>
    <xf numFmtId="0" fontId="21" fillId="0" borderId="10" xfId="0" applyFont="1" applyBorder="1" applyAlignment="1">
      <alignment horizontal="center" vertical="center"/>
    </xf>
    <xf numFmtId="4" fontId="0" fillId="0" borderId="0" xfId="0" applyNumberFormat="1" applyProtection="1">
      <protection hidden="1"/>
    </xf>
    <xf numFmtId="4" fontId="35" fillId="0" borderId="0" xfId="0" applyNumberFormat="1" applyFont="1"/>
    <xf numFmtId="3" fontId="35" fillId="0" borderId="12" xfId="139" applyNumberFormat="1" applyFont="1" applyBorder="1"/>
    <xf numFmtId="3" fontId="35" fillId="0" borderId="12" xfId="139" applyNumberFormat="1" applyFont="1" applyBorder="1" applyAlignment="1">
      <alignment wrapText="1"/>
    </xf>
    <xf numFmtId="3" fontId="35" fillId="0" borderId="0" xfId="0" applyNumberFormat="1" applyFont="1"/>
    <xf numFmtId="3" fontId="21" fillId="0" borderId="10" xfId="1" applyNumberFormat="1" applyFont="1" applyBorder="1" applyAlignment="1" applyProtection="1">
      <alignment horizontal="right"/>
      <protection hidden="1"/>
    </xf>
    <xf numFmtId="3" fontId="0" fillId="0" borderId="10" xfId="1" applyNumberFormat="1" applyFont="1" applyBorder="1" applyAlignment="1" applyProtection="1">
      <alignment horizontal="right"/>
      <protection hidden="1"/>
    </xf>
    <xf numFmtId="4" fontId="1" fillId="2" borderId="38" xfId="0" applyNumberFormat="1" applyFont="1" applyFill="1" applyBorder="1"/>
    <xf numFmtId="4" fontId="1" fillId="0" borderId="32" xfId="0" applyNumberFormat="1" applyFont="1" applyBorder="1"/>
    <xf numFmtId="43" fontId="42" fillId="0" borderId="12" xfId="1" applyFont="1" applyFill="1" applyBorder="1" applyAlignment="1">
      <alignment horizontal="right" vertical="center" wrapText="1"/>
    </xf>
    <xf numFmtId="43" fontId="43" fillId="0" borderId="12" xfId="1" applyFont="1" applyFill="1" applyBorder="1" applyAlignment="1">
      <alignment horizontal="right" vertical="center" wrapText="1"/>
    </xf>
    <xf numFmtId="3" fontId="1" fillId="0" borderId="10" xfId="1" applyNumberFormat="1" applyFont="1" applyBorder="1" applyAlignment="1">
      <alignment horizontal="right"/>
    </xf>
    <xf numFmtId="3" fontId="21" fillId="0" borderId="12" xfId="0" applyNumberFormat="1" applyFont="1" applyBorder="1"/>
    <xf numFmtId="3" fontId="1" fillId="0" borderId="10" xfId="1" applyNumberFormat="1" applyFont="1" applyBorder="1"/>
    <xf numFmtId="165" fontId="35" fillId="2" borderId="34" xfId="0" applyNumberFormat="1" applyFont="1" applyFill="1" applyBorder="1" applyAlignment="1">
      <alignment horizontal="right"/>
    </xf>
    <xf numFmtId="4" fontId="1" fillId="0" borderId="12" xfId="0" applyNumberFormat="1" applyFont="1" applyBorder="1"/>
    <xf numFmtId="4" fontId="1" fillId="0" borderId="0" xfId="0" applyNumberFormat="1" applyFont="1"/>
    <xf numFmtId="3" fontId="44" fillId="2" borderId="13" xfId="0" applyNumberFormat="1" applyFont="1" applyFill="1" applyBorder="1" applyAlignment="1">
      <alignment horizontal="right"/>
    </xf>
    <xf numFmtId="3" fontId="42" fillId="0" borderId="12" xfId="1" applyNumberFormat="1" applyFont="1" applyFill="1" applyBorder="1" applyAlignment="1">
      <alignment horizontal="right" vertical="center" wrapText="1"/>
    </xf>
    <xf numFmtId="3" fontId="43" fillId="0" borderId="12" xfId="1" applyNumberFormat="1" applyFont="1" applyFill="1" applyBorder="1" applyAlignment="1">
      <alignment horizontal="right" vertical="center" wrapText="1"/>
    </xf>
    <xf numFmtId="4" fontId="1" fillId="2" borderId="32" xfId="0" applyNumberFormat="1" applyFont="1" applyFill="1" applyBorder="1"/>
    <xf numFmtId="4" fontId="46" fillId="2" borderId="12" xfId="0" applyNumberFormat="1" applyFont="1" applyFill="1" applyBorder="1" applyAlignment="1">
      <alignment horizontal="right"/>
    </xf>
    <xf numFmtId="0" fontId="17" fillId="2" borderId="0" xfId="0" applyFont="1" applyFill="1" applyAlignment="1">
      <alignment horizontal="center" vertical="center"/>
    </xf>
    <xf numFmtId="164" fontId="17" fillId="2" borderId="0" xfId="1" applyNumberFormat="1" applyFont="1" applyFill="1" applyBorder="1" applyAlignment="1">
      <alignment horizontal="center" vertical="center" wrapText="1"/>
    </xf>
    <xf numFmtId="0" fontId="17" fillId="2" borderId="0" xfId="0" applyFont="1" applyFill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0" fillId="34" borderId="10" xfId="0" applyFill="1" applyBorder="1"/>
    <xf numFmtId="3" fontId="1" fillId="34" borderId="10" xfId="1" applyNumberFormat="1" applyFont="1" applyFill="1" applyBorder="1"/>
    <xf numFmtId="165" fontId="29" fillId="2" borderId="12" xfId="0" applyNumberFormat="1" applyFont="1" applyFill="1" applyBorder="1" applyAlignment="1">
      <alignment vertical="center" wrapText="1"/>
    </xf>
    <xf numFmtId="165" fontId="29" fillId="2" borderId="12" xfId="0" applyNumberFormat="1" applyFont="1" applyFill="1" applyBorder="1" applyAlignment="1">
      <alignment horizontal="right" vertical="center" wrapText="1"/>
    </xf>
    <xf numFmtId="165" fontId="47" fillId="39" borderId="12" xfId="0" applyNumberFormat="1" applyFont="1" applyFill="1" applyBorder="1" applyAlignment="1">
      <alignment vertical="center"/>
    </xf>
    <xf numFmtId="165" fontId="29" fillId="2" borderId="12" xfId="1" applyNumberFormat="1" applyFont="1" applyFill="1" applyBorder="1" applyAlignment="1">
      <alignment vertical="center"/>
    </xf>
    <xf numFmtId="165" fontId="47" fillId="2" borderId="12" xfId="0" applyNumberFormat="1" applyFont="1" applyFill="1" applyBorder="1" applyAlignment="1">
      <alignment vertical="center" wrapText="1"/>
    </xf>
    <xf numFmtId="165" fontId="29" fillId="2" borderId="12" xfId="0" applyNumberFormat="1" applyFont="1" applyFill="1" applyBorder="1" applyAlignment="1">
      <alignment vertical="center"/>
    </xf>
    <xf numFmtId="165" fontId="47" fillId="2" borderId="12" xfId="0" applyNumberFormat="1" applyFont="1" applyFill="1" applyBorder="1" applyAlignment="1">
      <alignment horizontal="right" vertical="center" wrapText="1"/>
    </xf>
    <xf numFmtId="165" fontId="48" fillId="2" borderId="12" xfId="0" applyNumberFormat="1" applyFont="1" applyFill="1" applyBorder="1"/>
    <xf numFmtId="165" fontId="48" fillId="0" borderId="12" xfId="0" applyNumberFormat="1" applyFont="1" applyBorder="1"/>
    <xf numFmtId="164" fontId="17" fillId="34" borderId="45" xfId="1" applyNumberFormat="1" applyFont="1" applyFill="1" applyBorder="1" applyProtection="1">
      <protection hidden="1"/>
    </xf>
    <xf numFmtId="164" fontId="17" fillId="34" borderId="45" xfId="1" applyNumberFormat="1" applyFont="1" applyFill="1" applyBorder="1" applyAlignment="1" applyProtection="1">
      <alignment horizontal="center"/>
      <protection hidden="1"/>
    </xf>
    <xf numFmtId="3" fontId="0" fillId="0" borderId="33" xfId="1" applyNumberFormat="1" applyFont="1" applyBorder="1" applyProtection="1">
      <protection hidden="1"/>
    </xf>
    <xf numFmtId="3" fontId="21" fillId="2" borderId="33" xfId="1" applyNumberFormat="1" applyFont="1" applyFill="1" applyBorder="1" applyAlignment="1" applyProtection="1">
      <protection hidden="1"/>
    </xf>
    <xf numFmtId="4" fontId="0" fillId="0" borderId="33" xfId="0" applyNumberFormat="1" applyBorder="1"/>
    <xf numFmtId="3" fontId="21" fillId="0" borderId="33" xfId="1" applyNumberFormat="1" applyFont="1" applyBorder="1" applyAlignment="1" applyProtection="1">
      <protection hidden="1"/>
    </xf>
    <xf numFmtId="3" fontId="0" fillId="0" borderId="33" xfId="0" applyNumberFormat="1" applyBorder="1" applyProtection="1">
      <protection hidden="1"/>
    </xf>
    <xf numFmtId="3" fontId="21" fillId="2" borderId="10" xfId="1" applyNumberFormat="1" applyFont="1" applyFill="1" applyBorder="1" applyAlignment="1" applyProtection="1">
      <protection hidden="1"/>
    </xf>
    <xf numFmtId="4" fontId="0" fillId="0" borderId="10" xfId="0" applyNumberFormat="1" applyBorder="1"/>
    <xf numFmtId="3" fontId="0" fillId="0" borderId="10" xfId="0" applyNumberFormat="1" applyBorder="1"/>
    <xf numFmtId="3" fontId="21" fillId="0" borderId="10" xfId="1" applyNumberFormat="1" applyFont="1" applyFill="1" applyBorder="1" applyProtection="1">
      <protection hidden="1"/>
    </xf>
    <xf numFmtId="3" fontId="40" fillId="38" borderId="10" xfId="0" applyNumberFormat="1" applyFont="1" applyFill="1" applyBorder="1" applyAlignment="1">
      <alignment vertical="center" wrapText="1"/>
    </xf>
    <xf numFmtId="3" fontId="37" fillId="0" borderId="10" xfId="0" applyNumberFormat="1" applyFont="1" applyBorder="1"/>
    <xf numFmtId="3" fontId="0" fillId="0" borderId="10" xfId="0" applyNumberFormat="1" applyBorder="1" applyAlignment="1" applyProtection="1">
      <alignment horizontal="right"/>
      <protection hidden="1"/>
    </xf>
    <xf numFmtId="4" fontId="21" fillId="2" borderId="10" xfId="1" applyNumberFormat="1" applyFont="1" applyFill="1" applyBorder="1" applyAlignment="1" applyProtection="1">
      <protection hidden="1"/>
    </xf>
    <xf numFmtId="3" fontId="36" fillId="38" borderId="10" xfId="0" applyNumberFormat="1" applyFont="1" applyFill="1" applyBorder="1" applyAlignment="1">
      <alignment vertical="center" wrapText="1"/>
    </xf>
    <xf numFmtId="4" fontId="0" fillId="0" borderId="10" xfId="1" applyNumberFormat="1" applyFont="1" applyFill="1" applyBorder="1" applyProtection="1">
      <protection hidden="1"/>
    </xf>
    <xf numFmtId="4" fontId="41" fillId="38" borderId="10" xfId="0" applyNumberFormat="1" applyFont="1" applyFill="1" applyBorder="1" applyAlignment="1">
      <alignment vertical="center" wrapText="1"/>
    </xf>
    <xf numFmtId="4" fontId="36" fillId="38" borderId="10" xfId="0" applyNumberFormat="1" applyFont="1" applyFill="1" applyBorder="1" applyAlignment="1">
      <alignment horizontal="right" vertical="center" wrapText="1"/>
    </xf>
    <xf numFmtId="4" fontId="35" fillId="2" borderId="10" xfId="0" applyNumberFormat="1" applyFont="1" applyFill="1" applyBorder="1" applyAlignment="1">
      <alignment horizontal="right"/>
    </xf>
    <xf numFmtId="4" fontId="35" fillId="0" borderId="10" xfId="1" applyNumberFormat="1" applyFont="1" applyBorder="1" applyAlignment="1">
      <alignment horizontal="right"/>
    </xf>
    <xf numFmtId="165" fontId="46" fillId="41" borderId="0" xfId="0" applyNumberFormat="1" applyFont="1" applyFill="1" applyAlignment="1">
      <alignment vertical="center"/>
    </xf>
    <xf numFmtId="166" fontId="21" fillId="2" borderId="0" xfId="0" applyNumberFormat="1" applyFont="1" applyFill="1"/>
    <xf numFmtId="165" fontId="46" fillId="40" borderId="0" xfId="0" applyNumberFormat="1" applyFont="1" applyFill="1" applyAlignment="1">
      <alignment horizontal="right" vertical="center"/>
    </xf>
    <xf numFmtId="165" fontId="48" fillId="0" borderId="0" xfId="0" applyNumberFormat="1" applyFont="1"/>
    <xf numFmtId="165" fontId="48" fillId="2" borderId="0" xfId="0" applyNumberFormat="1" applyFont="1" applyFill="1"/>
    <xf numFmtId="164" fontId="23" fillId="34" borderId="45" xfId="1" applyNumberFormat="1" applyFont="1" applyFill="1" applyBorder="1" applyAlignment="1" applyProtection="1">
      <alignment horizontal="center"/>
      <protection hidden="1"/>
    </xf>
    <xf numFmtId="165" fontId="29" fillId="2" borderId="13" xfId="0" applyNumberFormat="1" applyFont="1" applyFill="1" applyBorder="1" applyAlignment="1">
      <alignment vertical="center"/>
    </xf>
    <xf numFmtId="3" fontId="0" fillId="2" borderId="32" xfId="0" applyNumberFormat="1" applyFill="1" applyBorder="1"/>
    <xf numFmtId="3" fontId="0" fillId="2" borderId="38" xfId="0" applyNumberFormat="1" applyFill="1" applyBorder="1"/>
    <xf numFmtId="4" fontId="29" fillId="0" borderId="13" xfId="0" applyNumberFormat="1" applyFont="1" applyBorder="1" applyAlignment="1">
      <alignment vertical="center"/>
    </xf>
    <xf numFmtId="4" fontId="49" fillId="38" borderId="35" xfId="0" applyNumberFormat="1" applyFont="1" applyFill="1" applyBorder="1" applyAlignment="1">
      <alignment horizontal="right" vertical="center" wrapText="1"/>
    </xf>
    <xf numFmtId="165" fontId="29" fillId="2" borderId="12" xfId="0" applyNumberFormat="1" applyFont="1" applyFill="1" applyBorder="1" applyAlignment="1">
      <alignment horizontal="right" vertical="center"/>
    </xf>
    <xf numFmtId="3" fontId="21" fillId="0" borderId="10" xfId="0" applyNumberFormat="1" applyFont="1" applyBorder="1" applyProtection="1">
      <protection hidden="1"/>
    </xf>
    <xf numFmtId="165" fontId="50" fillId="2" borderId="12" xfId="0" applyNumberFormat="1" applyFont="1" applyFill="1" applyBorder="1" applyAlignment="1">
      <alignment vertical="center"/>
    </xf>
    <xf numFmtId="4" fontId="51" fillId="38" borderId="35" xfId="0" applyNumberFormat="1" applyFont="1" applyFill="1" applyBorder="1" applyAlignment="1">
      <alignment horizontal="right" vertical="center" wrapText="1"/>
    </xf>
    <xf numFmtId="165" fontId="52" fillId="2" borderId="12" xfId="0" applyNumberFormat="1" applyFont="1" applyFill="1" applyBorder="1" applyAlignment="1">
      <alignment horizontal="right" vertical="center" wrapText="1"/>
    </xf>
    <xf numFmtId="165" fontId="46" fillId="2" borderId="13" xfId="0" applyNumberFormat="1" applyFont="1" applyFill="1" applyBorder="1" applyAlignment="1">
      <alignment vertical="center"/>
    </xf>
    <xf numFmtId="165" fontId="46" fillId="2" borderId="13" xfId="0" applyNumberFormat="1" applyFont="1" applyFill="1" applyBorder="1" applyAlignment="1">
      <alignment horizontal="right" vertical="center"/>
    </xf>
    <xf numFmtId="165" fontId="52" fillId="39" borderId="12" xfId="0" applyNumberFormat="1" applyFont="1" applyFill="1" applyBorder="1" applyAlignment="1">
      <alignment vertical="center"/>
    </xf>
    <xf numFmtId="165" fontId="46" fillId="42" borderId="13" xfId="0" applyNumberFormat="1" applyFont="1" applyFill="1" applyBorder="1" applyAlignment="1">
      <alignment vertical="center"/>
    </xf>
    <xf numFmtId="165" fontId="46" fillId="39" borderId="12" xfId="0" applyNumberFormat="1" applyFont="1" applyFill="1" applyBorder="1" applyAlignment="1">
      <alignment horizontal="right" vertical="center"/>
    </xf>
    <xf numFmtId="4" fontId="0" fillId="0" borderId="46" xfId="0" applyNumberFormat="1" applyBorder="1"/>
    <xf numFmtId="4" fontId="0" fillId="0" borderId="47" xfId="0" applyNumberFormat="1" applyBorder="1"/>
    <xf numFmtId="4" fontId="53" fillId="38" borderId="35" xfId="0" applyNumberFormat="1" applyFont="1" applyFill="1" applyBorder="1" applyAlignment="1">
      <alignment horizontal="right" vertical="center" wrapText="1"/>
    </xf>
    <xf numFmtId="164" fontId="21" fillId="0" borderId="10" xfId="1" applyNumberFormat="1" applyFont="1" applyBorder="1" applyProtection="1">
      <protection hidden="1"/>
    </xf>
    <xf numFmtId="3" fontId="1" fillId="0" borderId="48" xfId="1" applyNumberFormat="1" applyFont="1" applyBorder="1"/>
    <xf numFmtId="3" fontId="1" fillId="0" borderId="49" xfId="1" applyNumberFormat="1" applyFont="1" applyBorder="1"/>
    <xf numFmtId="164" fontId="0" fillId="0" borderId="11" xfId="1" applyNumberFormat="1" applyFont="1" applyBorder="1" applyProtection="1">
      <protection hidden="1"/>
    </xf>
    <xf numFmtId="4" fontId="21" fillId="2" borderId="45" xfId="1" applyNumberFormat="1" applyFont="1" applyFill="1" applyBorder="1" applyAlignment="1" applyProtection="1">
      <protection hidden="1"/>
    </xf>
    <xf numFmtId="4" fontId="21" fillId="0" borderId="11" xfId="1" applyNumberFormat="1" applyFont="1" applyBorder="1" applyAlignment="1" applyProtection="1">
      <protection hidden="1"/>
    </xf>
    <xf numFmtId="4" fontId="21" fillId="0" borderId="11" xfId="1" applyNumberFormat="1" applyFont="1" applyBorder="1" applyAlignment="1" applyProtection="1">
      <alignment horizontal="right"/>
      <protection hidden="1"/>
    </xf>
    <xf numFmtId="3" fontId="21" fillId="0" borderId="11" xfId="1" applyNumberFormat="1" applyFont="1" applyBorder="1" applyProtection="1">
      <protection hidden="1"/>
    </xf>
    <xf numFmtId="3" fontId="21" fillId="0" borderId="50" xfId="1" applyNumberFormat="1" applyFont="1" applyBorder="1" applyProtection="1">
      <protection hidden="1"/>
    </xf>
    <xf numFmtId="4" fontId="40" fillId="38" borderId="15" xfId="0" applyNumberFormat="1" applyFont="1" applyFill="1" applyBorder="1" applyAlignment="1">
      <alignment vertical="center" wrapText="1"/>
    </xf>
    <xf numFmtId="164" fontId="0" fillId="0" borderId="44" xfId="1" applyNumberFormat="1" applyFont="1" applyBorder="1" applyProtection="1">
      <protection hidden="1"/>
    </xf>
    <xf numFmtId="4" fontId="40" fillId="38" borderId="51" xfId="0" applyNumberFormat="1" applyFont="1" applyFill="1" applyBorder="1" applyAlignment="1">
      <alignment vertical="center" wrapText="1"/>
    </xf>
    <xf numFmtId="3" fontId="0" fillId="0" borderId="11" xfId="1" applyNumberFormat="1" applyFont="1" applyBorder="1" applyProtection="1">
      <protection hidden="1"/>
    </xf>
    <xf numFmtId="164" fontId="0" fillId="0" borderId="33" xfId="1" applyNumberFormat="1" applyFont="1" applyBorder="1" applyProtection="1">
      <protection hidden="1"/>
    </xf>
    <xf numFmtId="4" fontId="21" fillId="2" borderId="33" xfId="1" applyNumberFormat="1" applyFont="1" applyFill="1" applyBorder="1" applyAlignment="1" applyProtection="1">
      <protection hidden="1"/>
    </xf>
    <xf numFmtId="4" fontId="21" fillId="0" borderId="33" xfId="1" applyNumberFormat="1" applyFont="1" applyBorder="1" applyAlignment="1" applyProtection="1">
      <protection hidden="1"/>
    </xf>
    <xf numFmtId="0" fontId="0" fillId="0" borderId="33" xfId="0" applyBorder="1" applyProtection="1">
      <protection hidden="1"/>
    </xf>
    <xf numFmtId="3" fontId="21" fillId="2" borderId="0" xfId="0" applyNumberFormat="1" applyFont="1" applyFill="1"/>
    <xf numFmtId="0" fontId="21" fillId="0" borderId="22" xfId="0" applyFont="1" applyBorder="1"/>
    <xf numFmtId="3" fontId="38" fillId="0" borderId="49" xfId="1" applyNumberFormat="1" applyFont="1" applyBorder="1" applyAlignment="1">
      <alignment horizontal="right"/>
    </xf>
    <xf numFmtId="3" fontId="35" fillId="2" borderId="49" xfId="119" applyNumberFormat="1" applyFont="1" applyFill="1" applyBorder="1" applyAlignment="1">
      <alignment horizontal="right"/>
    </xf>
    <xf numFmtId="3" fontId="39" fillId="0" borderId="13" xfId="139" applyNumberFormat="1" applyFont="1" applyBorder="1"/>
    <xf numFmtId="3" fontId="38" fillId="2" borderId="49" xfId="0" applyNumberFormat="1" applyFont="1" applyFill="1" applyBorder="1" applyAlignment="1">
      <alignment horizontal="right"/>
    </xf>
    <xf numFmtId="3" fontId="35" fillId="0" borderId="52" xfId="0" applyNumberFormat="1" applyFont="1" applyBorder="1" applyAlignment="1">
      <alignment wrapText="1"/>
    </xf>
    <xf numFmtId="3" fontId="35" fillId="0" borderId="49" xfId="1" applyNumberFormat="1" applyFont="1" applyBorder="1" applyAlignment="1">
      <alignment horizontal="right"/>
    </xf>
    <xf numFmtId="3" fontId="17" fillId="34" borderId="11" xfId="1" applyNumberFormat="1" applyFont="1" applyFill="1" applyBorder="1"/>
    <xf numFmtId="3" fontId="17" fillId="34" borderId="11" xfId="1" applyNumberFormat="1" applyFont="1" applyFill="1" applyBorder="1" applyAlignment="1">
      <alignment horizontal="center"/>
    </xf>
    <xf numFmtId="3" fontId="38" fillId="0" borderId="12" xfId="1" applyNumberFormat="1" applyFont="1" applyBorder="1" applyAlignment="1">
      <alignment horizontal="right"/>
    </xf>
    <xf numFmtId="3" fontId="35" fillId="2" borderId="12" xfId="119" applyNumberFormat="1" applyFont="1" applyFill="1" applyBorder="1" applyAlignment="1">
      <alignment horizontal="right"/>
    </xf>
    <xf numFmtId="3" fontId="35" fillId="38" borderId="12" xfId="119" applyNumberFormat="1" applyFont="1" applyFill="1" applyBorder="1" applyAlignment="1">
      <alignment horizontal="right"/>
    </xf>
    <xf numFmtId="3" fontId="38" fillId="2" borderId="12" xfId="0" applyNumberFormat="1" applyFont="1" applyFill="1" applyBorder="1" applyAlignment="1">
      <alignment horizontal="right"/>
    </xf>
    <xf numFmtId="3" fontId="35" fillId="0" borderId="12" xfId="1" applyNumberFormat="1" applyFont="1" applyBorder="1" applyAlignment="1">
      <alignment horizontal="right"/>
    </xf>
    <xf numFmtId="3" fontId="38" fillId="0" borderId="12" xfId="1" applyNumberFormat="1" applyFont="1" applyFill="1" applyBorder="1" applyAlignment="1">
      <alignment horizontal="right"/>
    </xf>
    <xf numFmtId="4" fontId="51" fillId="38" borderId="12" xfId="0" applyNumberFormat="1" applyFont="1" applyFill="1" applyBorder="1" applyAlignment="1">
      <alignment horizontal="right" vertical="center" wrapText="1"/>
    </xf>
    <xf numFmtId="165" fontId="46" fillId="2" borderId="12" xfId="0" applyNumberFormat="1" applyFont="1" applyFill="1" applyBorder="1" applyAlignment="1">
      <alignment vertical="center"/>
    </xf>
    <xf numFmtId="4" fontId="35" fillId="0" borderId="12" xfId="0" applyNumberFormat="1" applyFont="1" applyBorder="1" applyAlignment="1">
      <alignment wrapText="1"/>
    </xf>
    <xf numFmtId="165" fontId="46" fillId="2" borderId="12" xfId="0" applyNumberFormat="1" applyFont="1" applyFill="1" applyBorder="1" applyAlignment="1">
      <alignment horizontal="right" vertical="center"/>
    </xf>
    <xf numFmtId="3" fontId="35" fillId="2" borderId="12" xfId="0" applyNumberFormat="1" applyFont="1" applyFill="1" applyBorder="1" applyAlignment="1">
      <alignment horizontal="right"/>
    </xf>
    <xf numFmtId="4" fontId="38" fillId="0" borderId="12" xfId="1" applyNumberFormat="1" applyFont="1" applyBorder="1" applyAlignment="1">
      <alignment horizontal="right"/>
    </xf>
    <xf numFmtId="3" fontId="1" fillId="0" borderId="12" xfId="1" applyNumberFormat="1" applyFont="1" applyBorder="1" applyAlignment="1">
      <alignment horizontal="right"/>
    </xf>
    <xf numFmtId="4" fontId="34" fillId="0" borderId="12" xfId="0" applyNumberFormat="1" applyFont="1" applyBorder="1" applyAlignment="1">
      <alignment wrapText="1"/>
    </xf>
    <xf numFmtId="3" fontId="1" fillId="0" borderId="12" xfId="1" applyNumberFormat="1" applyFont="1" applyBorder="1"/>
    <xf numFmtId="165" fontId="35" fillId="2" borderId="12" xfId="0" applyNumberFormat="1" applyFont="1" applyFill="1" applyBorder="1" applyAlignment="1">
      <alignment horizontal="right"/>
    </xf>
    <xf numFmtId="43" fontId="42" fillId="2" borderId="12" xfId="1" applyFont="1" applyFill="1" applyBorder="1" applyAlignment="1">
      <alignment horizontal="right" vertical="center" wrapText="1"/>
    </xf>
    <xf numFmtId="4" fontId="35" fillId="2" borderId="12" xfId="0" applyNumberFormat="1" applyFont="1" applyFill="1" applyBorder="1"/>
    <xf numFmtId="3" fontId="35" fillId="2" borderId="12" xfId="1" applyNumberFormat="1" applyFont="1" applyFill="1" applyBorder="1" applyAlignment="1">
      <alignment horizontal="right"/>
    </xf>
    <xf numFmtId="43" fontId="43" fillId="2" borderId="12" xfId="1" applyFont="1" applyFill="1" applyBorder="1" applyAlignment="1">
      <alignment horizontal="right" vertical="center" wrapText="1"/>
    </xf>
    <xf numFmtId="165" fontId="52" fillId="2" borderId="12" xfId="0" applyNumberFormat="1" applyFont="1" applyFill="1" applyBorder="1" applyAlignment="1">
      <alignment vertical="center"/>
    </xf>
    <xf numFmtId="3" fontId="35" fillId="2" borderId="12" xfId="0" applyNumberFormat="1" applyFont="1" applyFill="1" applyBorder="1" applyAlignment="1">
      <alignment wrapText="1"/>
    </xf>
    <xf numFmtId="3" fontId="35" fillId="2" borderId="12" xfId="0" applyNumberFormat="1" applyFont="1" applyFill="1" applyBorder="1"/>
    <xf numFmtId="4" fontId="35" fillId="2" borderId="12" xfId="0" applyNumberFormat="1" applyFont="1" applyFill="1" applyBorder="1" applyAlignment="1">
      <alignment wrapText="1"/>
    </xf>
    <xf numFmtId="4" fontId="21" fillId="2" borderId="12" xfId="0" applyNumberFormat="1" applyFont="1" applyFill="1" applyBorder="1"/>
    <xf numFmtId="3" fontId="21" fillId="2" borderId="12" xfId="0" applyNumberFormat="1" applyFont="1" applyFill="1" applyBorder="1"/>
    <xf numFmtId="3" fontId="21" fillId="2" borderId="12" xfId="1" applyNumberFormat="1" applyFont="1" applyFill="1" applyBorder="1" applyAlignment="1">
      <alignment horizontal="right"/>
    </xf>
    <xf numFmtId="1" fontId="35" fillId="38" borderId="49" xfId="1" applyNumberFormat="1" applyFont="1" applyFill="1" applyBorder="1" applyAlignment="1">
      <alignment horizontal="right"/>
    </xf>
    <xf numFmtId="1" fontId="35" fillId="38" borderId="12" xfId="1" applyNumberFormat="1" applyFont="1" applyFill="1" applyBorder="1" applyAlignment="1">
      <alignment horizontal="right"/>
    </xf>
    <xf numFmtId="1" fontId="0" fillId="2" borderId="12" xfId="0" applyNumberFormat="1" applyFill="1" applyBorder="1"/>
    <xf numFmtId="1" fontId="1" fillId="2" borderId="12" xfId="0" applyNumberFormat="1" applyFont="1" applyFill="1" applyBorder="1"/>
    <xf numFmtId="1" fontId="35" fillId="0" borderId="12" xfId="0" applyNumberFormat="1" applyFont="1" applyBorder="1" applyAlignment="1">
      <alignment wrapText="1"/>
    </xf>
    <xf numFmtId="1" fontId="0" fillId="2" borderId="0" xfId="0" applyNumberFormat="1" applyFill="1"/>
    <xf numFmtId="1" fontId="48" fillId="2" borderId="12" xfId="0" applyNumberFormat="1" applyFont="1" applyFill="1" applyBorder="1"/>
    <xf numFmtId="1" fontId="34" fillId="0" borderId="12" xfId="0" applyNumberFormat="1" applyFont="1" applyBorder="1" applyAlignment="1">
      <alignment wrapText="1"/>
    </xf>
    <xf numFmtId="167" fontId="0" fillId="2" borderId="0" xfId="0" applyNumberFormat="1" applyFill="1"/>
    <xf numFmtId="0" fontId="22" fillId="2" borderId="12" xfId="0" applyFont="1" applyFill="1" applyBorder="1" applyAlignment="1">
      <alignment horizontal="center" vertical="center"/>
    </xf>
    <xf numFmtId="164" fontId="22" fillId="2" borderId="12" xfId="1" applyNumberFormat="1" applyFont="1" applyFill="1" applyBorder="1" applyAlignment="1">
      <alignment horizontal="center" vertical="center" wrapText="1"/>
    </xf>
    <xf numFmtId="0" fontId="22" fillId="2" borderId="12" xfId="0" applyFont="1" applyFill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55" fillId="0" borderId="12" xfId="0" applyFont="1" applyBorder="1" applyAlignment="1">
      <alignment horizontal="center" vertical="center" wrapText="1"/>
    </xf>
    <xf numFmtId="0" fontId="56" fillId="0" borderId="0" xfId="0" applyFont="1" applyAlignment="1">
      <alignment horizontal="center"/>
    </xf>
    <xf numFmtId="3" fontId="56" fillId="2" borderId="0" xfId="0" applyNumberFormat="1" applyFont="1" applyFill="1"/>
    <xf numFmtId="0" fontId="22" fillId="34" borderId="10" xfId="0" applyFont="1" applyFill="1" applyBorder="1"/>
    <xf numFmtId="0" fontId="56" fillId="2" borderId="0" xfId="0" applyFont="1" applyFill="1"/>
    <xf numFmtId="0" fontId="21" fillId="0" borderId="0" xfId="0" applyFont="1" applyAlignment="1" applyProtection="1">
      <alignment horizontal="center" vertical="center"/>
      <protection hidden="1"/>
    </xf>
    <xf numFmtId="0" fontId="17" fillId="34" borderId="0" xfId="0" applyFont="1" applyFill="1" applyProtection="1">
      <protection hidden="1"/>
    </xf>
    <xf numFmtId="164" fontId="17" fillId="34" borderId="0" xfId="1" applyNumberFormat="1" applyFont="1" applyFill="1" applyBorder="1" applyProtection="1">
      <protection hidden="1"/>
    </xf>
    <xf numFmtId="164" fontId="17" fillId="34" borderId="0" xfId="1" applyNumberFormat="1" applyFont="1" applyFill="1" applyBorder="1" applyAlignment="1" applyProtection="1">
      <alignment horizontal="center"/>
      <protection hidden="1"/>
    </xf>
    <xf numFmtId="4" fontId="57" fillId="0" borderId="49" xfId="1" applyNumberFormat="1" applyFont="1" applyBorder="1" applyAlignment="1">
      <alignment horizontal="right"/>
    </xf>
    <xf numFmtId="4" fontId="58" fillId="38" borderId="49" xfId="1" applyNumberFormat="1" applyFont="1" applyFill="1" applyBorder="1" applyAlignment="1">
      <alignment horizontal="right"/>
    </xf>
    <xf numFmtId="4" fontId="58" fillId="2" borderId="49" xfId="119" applyNumberFormat="1" applyFont="1" applyFill="1" applyBorder="1" applyAlignment="1">
      <alignment horizontal="right"/>
    </xf>
    <xf numFmtId="4" fontId="59" fillId="0" borderId="13" xfId="139" applyNumberFormat="1" applyFont="1" applyBorder="1"/>
    <xf numFmtId="4" fontId="57" fillId="2" borderId="49" xfId="0" applyNumberFormat="1" applyFont="1" applyFill="1" applyBorder="1" applyAlignment="1">
      <alignment horizontal="right"/>
    </xf>
    <xf numFmtId="4" fontId="58" fillId="0" borderId="52" xfId="0" applyNumberFormat="1" applyFont="1" applyBorder="1" applyAlignment="1">
      <alignment wrapText="1"/>
    </xf>
    <xf numFmtId="4" fontId="58" fillId="0" borderId="49" xfId="1" applyNumberFormat="1" applyFont="1" applyBorder="1" applyAlignment="1">
      <alignment horizontal="right"/>
    </xf>
    <xf numFmtId="3" fontId="57" fillId="0" borderId="12" xfId="1" applyNumberFormat="1" applyFont="1" applyBorder="1" applyAlignment="1">
      <alignment horizontal="right"/>
    </xf>
    <xf numFmtId="4" fontId="26" fillId="0" borderId="12" xfId="0" applyNumberFormat="1" applyFont="1" applyBorder="1"/>
    <xf numFmtId="3" fontId="58" fillId="0" borderId="12" xfId="1" applyNumberFormat="1" applyFont="1" applyBorder="1" applyAlignment="1">
      <alignment horizontal="right"/>
    </xf>
    <xf numFmtId="3" fontId="57" fillId="0" borderId="12" xfId="1" applyNumberFormat="1" applyFont="1" applyFill="1" applyBorder="1" applyAlignment="1">
      <alignment horizontal="right"/>
    </xf>
    <xf numFmtId="4" fontId="58" fillId="0" borderId="12" xfId="0" applyNumberFormat="1" applyFont="1" applyBorder="1"/>
    <xf numFmtId="4" fontId="61" fillId="38" borderId="12" xfId="0" applyNumberFormat="1" applyFont="1" applyFill="1" applyBorder="1" applyAlignment="1">
      <alignment horizontal="right" vertical="center" wrapText="1"/>
    </xf>
    <xf numFmtId="4" fontId="58" fillId="0" borderId="12" xfId="0" applyNumberFormat="1" applyFont="1" applyBorder="1" applyAlignment="1">
      <alignment wrapText="1"/>
    </xf>
    <xf numFmtId="4" fontId="58" fillId="2" borderId="12" xfId="0" applyNumberFormat="1" applyFont="1" applyFill="1" applyBorder="1"/>
    <xf numFmtId="0" fontId="26" fillId="0" borderId="10" xfId="0" applyFont="1" applyBorder="1"/>
    <xf numFmtId="0" fontId="26" fillId="0" borderId="22" xfId="0" applyFont="1" applyBorder="1"/>
    <xf numFmtId="0" fontId="64" fillId="0" borderId="22" xfId="0" applyFont="1" applyBorder="1"/>
    <xf numFmtId="3" fontId="22" fillId="34" borderId="11" xfId="1" applyNumberFormat="1" applyFont="1" applyFill="1" applyBorder="1"/>
    <xf numFmtId="3" fontId="22" fillId="34" borderId="11" xfId="1" applyNumberFormat="1" applyFont="1" applyFill="1" applyBorder="1" applyAlignment="1">
      <alignment horizontal="center"/>
    </xf>
    <xf numFmtId="4" fontId="58" fillId="38" borderId="12" xfId="1" applyNumberFormat="1" applyFont="1" applyFill="1" applyBorder="1" applyAlignment="1">
      <alignment horizontal="right"/>
    </xf>
    <xf numFmtId="4" fontId="58" fillId="2" borderId="12" xfId="119" applyNumberFormat="1" applyFont="1" applyFill="1" applyBorder="1" applyAlignment="1">
      <alignment horizontal="right"/>
    </xf>
    <xf numFmtId="4" fontId="57" fillId="0" borderId="12" xfId="1" applyNumberFormat="1" applyFont="1" applyBorder="1" applyAlignment="1">
      <alignment horizontal="right"/>
    </xf>
    <xf numFmtId="4" fontId="58" fillId="38" borderId="12" xfId="119" applyNumberFormat="1" applyFont="1" applyFill="1" applyBorder="1" applyAlignment="1">
      <alignment horizontal="right"/>
    </xf>
    <xf numFmtId="4" fontId="57" fillId="2" borderId="12" xfId="0" applyNumberFormat="1" applyFont="1" applyFill="1" applyBorder="1" applyAlignment="1">
      <alignment horizontal="right"/>
    </xf>
    <xf numFmtId="4" fontId="58" fillId="0" borderId="12" xfId="1" applyNumberFormat="1" applyFont="1" applyBorder="1" applyAlignment="1">
      <alignment horizontal="right"/>
    </xf>
    <xf numFmtId="4" fontId="26" fillId="2" borderId="12" xfId="0" applyNumberFormat="1" applyFont="1" applyFill="1" applyBorder="1"/>
    <xf numFmtId="4" fontId="60" fillId="2" borderId="12" xfId="0" applyNumberFormat="1" applyFont="1" applyFill="1" applyBorder="1" applyAlignment="1">
      <alignment horizontal="right" vertical="center" wrapText="1"/>
    </xf>
    <xf numFmtId="4" fontId="59" fillId="2" borderId="12" xfId="0" applyNumberFormat="1" applyFont="1" applyFill="1" applyBorder="1" applyAlignment="1">
      <alignment vertical="center"/>
    </xf>
    <xf numFmtId="4" fontId="62" fillId="2" borderId="12" xfId="1" applyNumberFormat="1" applyFont="1" applyFill="1" applyBorder="1" applyAlignment="1">
      <alignment horizontal="right" vertical="center" wrapText="1"/>
    </xf>
    <xf numFmtId="4" fontId="57" fillId="2" borderId="12" xfId="0" applyNumberFormat="1" applyFont="1" applyFill="1" applyBorder="1"/>
    <xf numFmtId="4" fontId="58" fillId="2" borderId="12" xfId="0" applyNumberFormat="1" applyFont="1" applyFill="1" applyBorder="1" applyAlignment="1">
      <alignment horizontal="right"/>
    </xf>
    <xf numFmtId="4" fontId="58" fillId="2" borderId="12" xfId="0" applyNumberFormat="1" applyFont="1" applyFill="1" applyBorder="1" applyAlignment="1">
      <alignment horizontal="right" vertical="center"/>
    </xf>
    <xf numFmtId="4" fontId="58" fillId="2" borderId="12" xfId="1" applyNumberFormat="1" applyFont="1" applyFill="1" applyBorder="1" applyAlignment="1">
      <alignment horizontal="right"/>
    </xf>
    <xf numFmtId="4" fontId="63" fillId="2" borderId="12" xfId="1" applyNumberFormat="1" applyFont="1" applyFill="1" applyBorder="1" applyAlignment="1">
      <alignment horizontal="right" vertical="center" wrapText="1"/>
    </xf>
    <xf numFmtId="4" fontId="60" fillId="2" borderId="12" xfId="0" applyNumberFormat="1" applyFont="1" applyFill="1" applyBorder="1" applyAlignment="1">
      <alignment vertical="center"/>
    </xf>
    <xf numFmtId="4" fontId="35" fillId="2" borderId="12" xfId="119" applyNumberFormat="1" applyFont="1" applyFill="1" applyBorder="1" applyAlignment="1">
      <alignment horizontal="right"/>
    </xf>
    <xf numFmtId="4" fontId="35" fillId="2" borderId="12" xfId="0" applyNumberFormat="1" applyFont="1" applyFill="1" applyBorder="1" applyAlignment="1">
      <alignment horizontal="right"/>
    </xf>
    <xf numFmtId="4" fontId="35" fillId="2" borderId="12" xfId="1" applyNumberFormat="1" applyFont="1" applyFill="1" applyBorder="1" applyAlignment="1">
      <alignment horizontal="right"/>
    </xf>
    <xf numFmtId="4" fontId="48" fillId="2" borderId="12" xfId="0" applyNumberFormat="1" applyFont="1" applyFill="1" applyBorder="1"/>
    <xf numFmtId="4" fontId="52" fillId="2" borderId="12" xfId="0" applyNumberFormat="1" applyFont="1" applyFill="1" applyBorder="1" applyAlignment="1">
      <alignment horizontal="right" vertical="center" wrapText="1"/>
    </xf>
    <xf numFmtId="4" fontId="1" fillId="2" borderId="12" xfId="0" applyNumberFormat="1" applyFont="1" applyFill="1" applyBorder="1"/>
    <xf numFmtId="0" fontId="23" fillId="2" borderId="14" xfId="0" applyFont="1" applyFill="1" applyBorder="1" applyAlignment="1" applyProtection="1">
      <alignment horizontal="center" wrapText="1"/>
      <protection hidden="1"/>
    </xf>
    <xf numFmtId="0" fontId="23" fillId="2" borderId="23" xfId="0" applyFont="1" applyFill="1" applyBorder="1" applyAlignment="1" applyProtection="1">
      <alignment horizontal="center" wrapText="1"/>
      <protection hidden="1"/>
    </xf>
    <xf numFmtId="0" fontId="17" fillId="2" borderId="14" xfId="0" applyFont="1" applyFill="1" applyBorder="1" applyAlignment="1" applyProtection="1">
      <alignment horizontal="center" wrapText="1"/>
      <protection hidden="1"/>
    </xf>
    <xf numFmtId="0" fontId="17" fillId="2" borderId="15" xfId="0" applyFont="1" applyFill="1" applyBorder="1" applyAlignment="1" applyProtection="1">
      <alignment horizontal="center" wrapText="1"/>
      <protection hidden="1"/>
    </xf>
    <xf numFmtId="0" fontId="21" fillId="0" borderId="27" xfId="0" applyFont="1" applyBorder="1" applyAlignment="1" applyProtection="1">
      <alignment horizontal="center" vertical="center"/>
      <protection hidden="1"/>
    </xf>
    <xf numFmtId="0" fontId="21" fillId="0" borderId="30" xfId="0" applyFont="1" applyBorder="1" applyAlignment="1" applyProtection="1">
      <alignment horizontal="center" vertical="center"/>
      <protection hidden="1"/>
    </xf>
    <xf numFmtId="0" fontId="21" fillId="0" borderId="28" xfId="0" applyFont="1" applyBorder="1" applyAlignment="1" applyProtection="1">
      <alignment horizontal="center" vertical="center"/>
      <protection hidden="1"/>
    </xf>
    <xf numFmtId="0" fontId="21" fillId="0" borderId="42" xfId="0" applyFont="1" applyBorder="1" applyAlignment="1" applyProtection="1">
      <alignment horizontal="center" vertical="center"/>
      <protection hidden="1"/>
    </xf>
    <xf numFmtId="0" fontId="21" fillId="0" borderId="43" xfId="0" applyFont="1" applyBorder="1" applyAlignment="1" applyProtection="1">
      <alignment horizontal="center" vertical="center"/>
      <protection hidden="1"/>
    </xf>
    <xf numFmtId="0" fontId="21" fillId="0" borderId="44" xfId="0" applyFont="1" applyBorder="1" applyAlignment="1" applyProtection="1">
      <alignment horizontal="center" vertical="center"/>
      <protection hidden="1"/>
    </xf>
    <xf numFmtId="0" fontId="27" fillId="0" borderId="0" xfId="0" applyFont="1" applyAlignment="1" applyProtection="1">
      <alignment horizontal="center" vertical="center" wrapText="1"/>
      <protection hidden="1"/>
    </xf>
    <xf numFmtId="0" fontId="27" fillId="0" borderId="17" xfId="0" applyFont="1" applyBorder="1" applyAlignment="1" applyProtection="1">
      <alignment horizontal="center" vertical="center" wrapText="1"/>
      <protection hidden="1"/>
    </xf>
    <xf numFmtId="0" fontId="17" fillId="2" borderId="14" xfId="0" applyFont="1" applyFill="1" applyBorder="1" applyAlignment="1" applyProtection="1">
      <alignment horizontal="center"/>
      <protection hidden="1"/>
    </xf>
    <xf numFmtId="0" fontId="17" fillId="2" borderId="23" xfId="0" applyFont="1" applyFill="1" applyBorder="1" applyAlignment="1" applyProtection="1">
      <alignment horizontal="center"/>
      <protection hidden="1"/>
    </xf>
    <xf numFmtId="0" fontId="21" fillId="0" borderId="10" xfId="0" applyFont="1" applyBorder="1" applyAlignment="1">
      <alignment horizontal="center" vertical="center"/>
    </xf>
    <xf numFmtId="0" fontId="65" fillId="0" borderId="10" xfId="0" applyFont="1" applyBorder="1" applyAlignment="1">
      <alignment horizontal="center" vertical="center"/>
    </xf>
  </cellXfs>
  <cellStyles count="206">
    <cellStyle name="20% - Accent1 2" xfId="47" xr:uid="{00000000-0005-0000-0000-000001000000}"/>
    <cellStyle name="20% - Accent1 2 2" xfId="48" xr:uid="{00000000-0005-0000-0000-000002000000}"/>
    <cellStyle name="20% - Accent1 2 3" xfId="49" xr:uid="{00000000-0005-0000-0000-000003000000}"/>
    <cellStyle name="20% - Accent1 2 4" xfId="50" xr:uid="{00000000-0005-0000-0000-000004000000}"/>
    <cellStyle name="20% - Accent1 2 5" xfId="51" xr:uid="{00000000-0005-0000-0000-000005000000}"/>
    <cellStyle name="20% - Accent1 2 6" xfId="52" xr:uid="{00000000-0005-0000-0000-000006000000}"/>
    <cellStyle name="20% - Accent2 2" xfId="53" xr:uid="{00000000-0005-0000-0000-000008000000}"/>
    <cellStyle name="20% - Accent2 2 2" xfId="54" xr:uid="{00000000-0005-0000-0000-000009000000}"/>
    <cellStyle name="20% - Accent2 2 3" xfId="55" xr:uid="{00000000-0005-0000-0000-00000A000000}"/>
    <cellStyle name="20% - Accent2 2 4" xfId="56" xr:uid="{00000000-0005-0000-0000-00000B000000}"/>
    <cellStyle name="20% - Accent2 2 5" xfId="57" xr:uid="{00000000-0005-0000-0000-00000C000000}"/>
    <cellStyle name="20% - Accent2 2 6" xfId="58" xr:uid="{00000000-0005-0000-0000-00000D000000}"/>
    <cellStyle name="20% - Accent3 2" xfId="59" xr:uid="{00000000-0005-0000-0000-00000F000000}"/>
    <cellStyle name="20% - Accent3 2 2" xfId="60" xr:uid="{00000000-0005-0000-0000-000010000000}"/>
    <cellStyle name="20% - Accent3 2 3" xfId="61" xr:uid="{00000000-0005-0000-0000-000011000000}"/>
    <cellStyle name="20% - Accent3 2 4" xfId="62" xr:uid="{00000000-0005-0000-0000-000012000000}"/>
    <cellStyle name="20% - Accent3 2 5" xfId="63" xr:uid="{00000000-0005-0000-0000-000013000000}"/>
    <cellStyle name="20% - Accent3 2 6" xfId="64" xr:uid="{00000000-0005-0000-0000-000014000000}"/>
    <cellStyle name="20% - Accent4 2" xfId="65" xr:uid="{00000000-0005-0000-0000-000016000000}"/>
    <cellStyle name="20% - Accent4 2 2" xfId="66" xr:uid="{00000000-0005-0000-0000-000017000000}"/>
    <cellStyle name="20% - Accent4 2 3" xfId="67" xr:uid="{00000000-0005-0000-0000-000018000000}"/>
    <cellStyle name="20% - Accent4 2 4" xfId="68" xr:uid="{00000000-0005-0000-0000-000019000000}"/>
    <cellStyle name="20% - Accent4 2 5" xfId="69" xr:uid="{00000000-0005-0000-0000-00001A000000}"/>
    <cellStyle name="20% - Accent4 2 6" xfId="70" xr:uid="{00000000-0005-0000-0000-00001B000000}"/>
    <cellStyle name="20% - Accent5 2" xfId="71" xr:uid="{00000000-0005-0000-0000-00001D000000}"/>
    <cellStyle name="20% - Accent5 2 2" xfId="72" xr:uid="{00000000-0005-0000-0000-00001E000000}"/>
    <cellStyle name="20% - Accent5 2 3" xfId="73" xr:uid="{00000000-0005-0000-0000-00001F000000}"/>
    <cellStyle name="20% - Accent5 2 4" xfId="74" xr:uid="{00000000-0005-0000-0000-000020000000}"/>
    <cellStyle name="20% - Accent5 2 5" xfId="75" xr:uid="{00000000-0005-0000-0000-000021000000}"/>
    <cellStyle name="20% - Accent5 2 6" xfId="76" xr:uid="{00000000-0005-0000-0000-000022000000}"/>
    <cellStyle name="20% - Accent6 2" xfId="77" xr:uid="{00000000-0005-0000-0000-000024000000}"/>
    <cellStyle name="20% - Accent6 2 2" xfId="78" xr:uid="{00000000-0005-0000-0000-000025000000}"/>
    <cellStyle name="20% - Accent6 2 3" xfId="79" xr:uid="{00000000-0005-0000-0000-000026000000}"/>
    <cellStyle name="20% - Accent6 2 4" xfId="80" xr:uid="{00000000-0005-0000-0000-000027000000}"/>
    <cellStyle name="20% - Accent6 2 5" xfId="81" xr:uid="{00000000-0005-0000-0000-000028000000}"/>
    <cellStyle name="20% - Accent6 2 6" xfId="82" xr:uid="{00000000-0005-0000-0000-000029000000}"/>
    <cellStyle name="20% - Theksi1" xfId="23" builtinId="30" customBuiltin="1"/>
    <cellStyle name="20% - Theksi2" xfId="27" builtinId="34" customBuiltin="1"/>
    <cellStyle name="20% - Theksi3" xfId="31" builtinId="38" customBuiltin="1"/>
    <cellStyle name="20% - Theksi4" xfId="35" builtinId="42" customBuiltin="1"/>
    <cellStyle name="20% - Theksi5" xfId="39" builtinId="46" customBuiltin="1"/>
    <cellStyle name="20% - Theksi6" xfId="43" builtinId="50" customBuiltin="1"/>
    <cellStyle name="40% - Accent1 2" xfId="83" xr:uid="{00000000-0005-0000-0000-00002B000000}"/>
    <cellStyle name="40% - Accent1 2 2" xfId="84" xr:uid="{00000000-0005-0000-0000-00002C000000}"/>
    <cellStyle name="40% - Accent1 2 3" xfId="85" xr:uid="{00000000-0005-0000-0000-00002D000000}"/>
    <cellStyle name="40% - Accent1 2 4" xfId="86" xr:uid="{00000000-0005-0000-0000-00002E000000}"/>
    <cellStyle name="40% - Accent1 2 5" xfId="87" xr:uid="{00000000-0005-0000-0000-00002F000000}"/>
    <cellStyle name="40% - Accent1 2 6" xfId="88" xr:uid="{00000000-0005-0000-0000-000030000000}"/>
    <cellStyle name="40% - Accent2 2" xfId="89" xr:uid="{00000000-0005-0000-0000-000032000000}"/>
    <cellStyle name="40% - Accent2 2 2" xfId="90" xr:uid="{00000000-0005-0000-0000-000033000000}"/>
    <cellStyle name="40% - Accent2 2 3" xfId="91" xr:uid="{00000000-0005-0000-0000-000034000000}"/>
    <cellStyle name="40% - Accent2 2 4" xfId="92" xr:uid="{00000000-0005-0000-0000-000035000000}"/>
    <cellStyle name="40% - Accent2 2 5" xfId="93" xr:uid="{00000000-0005-0000-0000-000036000000}"/>
    <cellStyle name="40% - Accent2 2 6" xfId="94" xr:uid="{00000000-0005-0000-0000-000037000000}"/>
    <cellStyle name="40% - Accent3 2" xfId="95" xr:uid="{00000000-0005-0000-0000-000039000000}"/>
    <cellStyle name="40% - Accent3 2 2" xfId="96" xr:uid="{00000000-0005-0000-0000-00003A000000}"/>
    <cellStyle name="40% - Accent3 2 3" xfId="97" xr:uid="{00000000-0005-0000-0000-00003B000000}"/>
    <cellStyle name="40% - Accent3 2 4" xfId="98" xr:uid="{00000000-0005-0000-0000-00003C000000}"/>
    <cellStyle name="40% - Accent3 2 5" xfId="99" xr:uid="{00000000-0005-0000-0000-00003D000000}"/>
    <cellStyle name="40% - Accent3 2 6" xfId="100" xr:uid="{00000000-0005-0000-0000-00003E000000}"/>
    <cellStyle name="40% - Accent4 2" xfId="101" xr:uid="{00000000-0005-0000-0000-000040000000}"/>
    <cellStyle name="40% - Accent4 2 2" xfId="102" xr:uid="{00000000-0005-0000-0000-000041000000}"/>
    <cellStyle name="40% - Accent4 2 3" xfId="103" xr:uid="{00000000-0005-0000-0000-000042000000}"/>
    <cellStyle name="40% - Accent4 2 4" xfId="104" xr:uid="{00000000-0005-0000-0000-000043000000}"/>
    <cellStyle name="40% - Accent4 2 5" xfId="105" xr:uid="{00000000-0005-0000-0000-000044000000}"/>
    <cellStyle name="40% - Accent4 2 6" xfId="106" xr:uid="{00000000-0005-0000-0000-000045000000}"/>
    <cellStyle name="40% - Accent5 2" xfId="107" xr:uid="{00000000-0005-0000-0000-000047000000}"/>
    <cellStyle name="40% - Accent5 2 2" xfId="108" xr:uid="{00000000-0005-0000-0000-000048000000}"/>
    <cellStyle name="40% - Accent5 2 3" xfId="109" xr:uid="{00000000-0005-0000-0000-000049000000}"/>
    <cellStyle name="40% - Accent5 2 4" xfId="110" xr:uid="{00000000-0005-0000-0000-00004A000000}"/>
    <cellStyle name="40% - Accent5 2 5" xfId="111" xr:uid="{00000000-0005-0000-0000-00004B000000}"/>
    <cellStyle name="40% - Accent5 2 6" xfId="112" xr:uid="{00000000-0005-0000-0000-00004C000000}"/>
    <cellStyle name="40% - Accent6 2" xfId="113" xr:uid="{00000000-0005-0000-0000-00004E000000}"/>
    <cellStyle name="40% - Accent6 2 2" xfId="114" xr:uid="{00000000-0005-0000-0000-00004F000000}"/>
    <cellStyle name="40% - Accent6 2 3" xfId="115" xr:uid="{00000000-0005-0000-0000-000050000000}"/>
    <cellStyle name="40% - Accent6 2 4" xfId="116" xr:uid="{00000000-0005-0000-0000-000051000000}"/>
    <cellStyle name="40% - Accent6 2 5" xfId="117" xr:uid="{00000000-0005-0000-0000-000052000000}"/>
    <cellStyle name="40% - Accent6 2 6" xfId="118" xr:uid="{00000000-0005-0000-0000-000053000000}"/>
    <cellStyle name="40% - Theksi1" xfId="24" builtinId="31" customBuiltin="1"/>
    <cellStyle name="40% - Theksi2" xfId="28" builtinId="35" customBuiltin="1"/>
    <cellStyle name="40% - Theksi3" xfId="32" builtinId="39" customBuiltin="1"/>
    <cellStyle name="40% - Theksi4" xfId="36" builtinId="43" customBuiltin="1"/>
    <cellStyle name="40% - Theksi5" xfId="40" builtinId="47" customBuiltin="1"/>
    <cellStyle name="40% - Theksi6" xfId="44" builtinId="51" customBuiltin="1"/>
    <cellStyle name="60% - Theksi1" xfId="25" builtinId="32" customBuiltin="1"/>
    <cellStyle name="60% - Theksi2" xfId="29" builtinId="36" customBuiltin="1"/>
    <cellStyle name="60% - Theksi3" xfId="33" builtinId="40" customBuiltin="1"/>
    <cellStyle name="60% - Theksi4" xfId="37" builtinId="44" customBuiltin="1"/>
    <cellStyle name="60% - Theksi5" xfId="41" builtinId="48" customBuiltin="1"/>
    <cellStyle name="60% - Theksi6" xfId="45" builtinId="52" customBuiltin="1"/>
    <cellStyle name="Comma 2" xfId="119" xr:uid="{00000000-0005-0000-0000-000064000000}"/>
    <cellStyle name="Comma 2 10" xfId="120" xr:uid="{00000000-0005-0000-0000-000065000000}"/>
    <cellStyle name="Comma 2 11" xfId="121" xr:uid="{00000000-0005-0000-0000-000066000000}"/>
    <cellStyle name="Comma 2 12" xfId="122" xr:uid="{00000000-0005-0000-0000-000067000000}"/>
    <cellStyle name="Comma 2 13" xfId="123" xr:uid="{00000000-0005-0000-0000-000068000000}"/>
    <cellStyle name="Comma 2 14" xfId="124" xr:uid="{00000000-0005-0000-0000-000069000000}"/>
    <cellStyle name="Comma 2 2" xfId="125" xr:uid="{00000000-0005-0000-0000-00006A000000}"/>
    <cellStyle name="Comma 2 3" xfId="126" xr:uid="{00000000-0005-0000-0000-00006B000000}"/>
    <cellStyle name="Comma 2 4" xfId="127" xr:uid="{00000000-0005-0000-0000-00006C000000}"/>
    <cellStyle name="Comma 2 5" xfId="128" xr:uid="{00000000-0005-0000-0000-00006D000000}"/>
    <cellStyle name="Comma 2 6" xfId="129" xr:uid="{00000000-0005-0000-0000-00006E000000}"/>
    <cellStyle name="Comma 2 7" xfId="130" xr:uid="{00000000-0005-0000-0000-00006F000000}"/>
    <cellStyle name="Comma 2 8" xfId="131" xr:uid="{00000000-0005-0000-0000-000070000000}"/>
    <cellStyle name="Comma 2 9" xfId="132" xr:uid="{00000000-0005-0000-0000-000071000000}"/>
    <cellStyle name="Comma 3" xfId="4" xr:uid="{00000000-0005-0000-0000-000072000000}"/>
    <cellStyle name="Comma 6" xfId="133" xr:uid="{00000000-0005-0000-0000-000073000000}"/>
    <cellStyle name="Comma 7" xfId="134" xr:uid="{00000000-0005-0000-0000-000074000000}"/>
    <cellStyle name="Comma 8" xfId="5" xr:uid="{00000000-0005-0000-0000-000075000000}"/>
    <cellStyle name="Comma 9" xfId="135" xr:uid="{00000000-0005-0000-0000-000076000000}"/>
    <cellStyle name="Dalje" xfId="15" builtinId="21" customBuiltin="1"/>
    <cellStyle name="Hyrje" xfId="14" builtinId="20" customBuiltin="1"/>
    <cellStyle name="I pavlerë" xfId="12" builtinId="27" customBuiltin="1"/>
    <cellStyle name="Kokëzimi 1" xfId="7" builtinId="16" customBuiltin="1"/>
    <cellStyle name="Kokëzimi 2" xfId="8" builtinId="17" customBuiltin="1"/>
    <cellStyle name="Kokëzimi 3" xfId="9" builtinId="18" customBuiltin="1"/>
    <cellStyle name="Kokëzimi 4" xfId="10" builtinId="19" customBuiltin="1"/>
    <cellStyle name="Llogaritje" xfId="16" builtinId="22" customBuiltin="1"/>
    <cellStyle name="Mirë" xfId="11" builtinId="26" customBuiltin="1"/>
    <cellStyle name="Neutral" xfId="13" builtinId="28" customBuiltin="1"/>
    <cellStyle name="Normal" xfId="0" builtinId="0"/>
    <cellStyle name="Normal 10 2" xfId="136" xr:uid="{00000000-0005-0000-0000-000081000000}"/>
    <cellStyle name="Normal 11 2" xfId="137" xr:uid="{00000000-0005-0000-0000-000082000000}"/>
    <cellStyle name="Normal 12 2" xfId="138" xr:uid="{00000000-0005-0000-0000-000083000000}"/>
    <cellStyle name="Normal 2" xfId="139" xr:uid="{00000000-0005-0000-0000-000084000000}"/>
    <cellStyle name="Normal 2 10" xfId="140" xr:uid="{00000000-0005-0000-0000-000085000000}"/>
    <cellStyle name="Normal 2 11" xfId="141" xr:uid="{00000000-0005-0000-0000-000086000000}"/>
    <cellStyle name="Normal 2 11 2" xfId="142" xr:uid="{00000000-0005-0000-0000-000087000000}"/>
    <cellStyle name="Normal 2 12" xfId="143" xr:uid="{00000000-0005-0000-0000-000088000000}"/>
    <cellStyle name="Normal 2 12 2" xfId="144" xr:uid="{00000000-0005-0000-0000-000089000000}"/>
    <cellStyle name="Normal 2 13" xfId="145" xr:uid="{00000000-0005-0000-0000-00008A000000}"/>
    <cellStyle name="Normal 2 13 2" xfId="146" xr:uid="{00000000-0005-0000-0000-00008B000000}"/>
    <cellStyle name="Normal 2 14" xfId="147" xr:uid="{00000000-0005-0000-0000-00008C000000}"/>
    <cellStyle name="Normal 2 14 2" xfId="148" xr:uid="{00000000-0005-0000-0000-00008D000000}"/>
    <cellStyle name="Normal 2 15" xfId="149" xr:uid="{00000000-0005-0000-0000-00008E000000}"/>
    <cellStyle name="Normal 2 2" xfId="150" xr:uid="{00000000-0005-0000-0000-00008F000000}"/>
    <cellStyle name="Normal 2 3" xfId="151" xr:uid="{00000000-0005-0000-0000-000090000000}"/>
    <cellStyle name="Normal 2 4" xfId="152" xr:uid="{00000000-0005-0000-0000-000091000000}"/>
    <cellStyle name="Normal 2 5" xfId="153" xr:uid="{00000000-0005-0000-0000-000092000000}"/>
    <cellStyle name="Normal 2 6" xfId="154" xr:uid="{00000000-0005-0000-0000-000093000000}"/>
    <cellStyle name="Normal 2 7" xfId="155" xr:uid="{00000000-0005-0000-0000-000094000000}"/>
    <cellStyle name="Normal 2 8" xfId="156" xr:uid="{00000000-0005-0000-0000-000095000000}"/>
    <cellStyle name="Normal 2 9" xfId="157" xr:uid="{00000000-0005-0000-0000-000096000000}"/>
    <cellStyle name="Normal 3" xfId="2" xr:uid="{00000000-0005-0000-0000-000097000000}"/>
    <cellStyle name="Normal 3 2" xfId="158" xr:uid="{00000000-0005-0000-0000-000098000000}"/>
    <cellStyle name="Normal 3 3" xfId="159" xr:uid="{00000000-0005-0000-0000-000099000000}"/>
    <cellStyle name="Normal 3 4" xfId="160" xr:uid="{00000000-0005-0000-0000-00009A000000}"/>
    <cellStyle name="Normal 3 5" xfId="161" xr:uid="{00000000-0005-0000-0000-00009B000000}"/>
    <cellStyle name="Normal 3 6" xfId="162" xr:uid="{00000000-0005-0000-0000-00009C000000}"/>
    <cellStyle name="Normal 3 7" xfId="163" xr:uid="{00000000-0005-0000-0000-00009D000000}"/>
    <cellStyle name="Normal 3 8" xfId="164" xr:uid="{00000000-0005-0000-0000-00009E000000}"/>
    <cellStyle name="Normal 3 9" xfId="165" xr:uid="{00000000-0005-0000-0000-00009F000000}"/>
    <cellStyle name="Normal 4" xfId="3" xr:uid="{00000000-0005-0000-0000-0000A0000000}"/>
    <cellStyle name="Normal 4 2" xfId="167" xr:uid="{00000000-0005-0000-0000-0000A1000000}"/>
    <cellStyle name="Normal 4 3" xfId="166" xr:uid="{00000000-0005-0000-0000-0000A2000000}"/>
    <cellStyle name="Normal 5" xfId="46" xr:uid="{00000000-0005-0000-0000-0000A3000000}"/>
    <cellStyle name="Normal 5 2" xfId="168" xr:uid="{00000000-0005-0000-0000-0000A4000000}"/>
    <cellStyle name="Normal 5 3" xfId="169" xr:uid="{00000000-0005-0000-0000-0000A5000000}"/>
    <cellStyle name="Normal 5 4" xfId="170" xr:uid="{00000000-0005-0000-0000-0000A6000000}"/>
    <cellStyle name="Normal 5 5" xfId="171" xr:uid="{00000000-0005-0000-0000-0000A7000000}"/>
    <cellStyle name="Normal 5 6" xfId="204" xr:uid="{00000000-0005-0000-0000-0000A8000000}"/>
    <cellStyle name="Normal 6" xfId="172" xr:uid="{00000000-0005-0000-0000-0000A9000000}"/>
    <cellStyle name="Normal 7" xfId="205" xr:uid="{00000000-0005-0000-0000-0000AA000000}"/>
    <cellStyle name="Normal 8" xfId="173" xr:uid="{00000000-0005-0000-0000-0000AB000000}"/>
    <cellStyle name="Note 2" xfId="174" xr:uid="{00000000-0005-0000-0000-0000AC000000}"/>
    <cellStyle name="Note 2 2" xfId="175" xr:uid="{00000000-0005-0000-0000-0000AD000000}"/>
    <cellStyle name="Note 3" xfId="176" xr:uid="{00000000-0005-0000-0000-0000AE000000}"/>
    <cellStyle name="Note 3 2" xfId="177" xr:uid="{00000000-0005-0000-0000-0000AF000000}"/>
    <cellStyle name="Note 3 3" xfId="178" xr:uid="{00000000-0005-0000-0000-0000B0000000}"/>
    <cellStyle name="Note 3 4" xfId="179" xr:uid="{00000000-0005-0000-0000-0000B1000000}"/>
    <cellStyle name="Note 3 5" xfId="180" xr:uid="{00000000-0005-0000-0000-0000B2000000}"/>
    <cellStyle name="Note 3 6" xfId="181" xr:uid="{00000000-0005-0000-0000-0000B3000000}"/>
    <cellStyle name="Note 4" xfId="182" xr:uid="{00000000-0005-0000-0000-0000B4000000}"/>
    <cellStyle name="Note 4 2" xfId="183" xr:uid="{00000000-0005-0000-0000-0000B5000000}"/>
    <cellStyle name="Note 5" xfId="184" xr:uid="{00000000-0005-0000-0000-0000B6000000}"/>
    <cellStyle name="Note 6" xfId="185" xr:uid="{00000000-0005-0000-0000-0000B7000000}"/>
    <cellStyle name="Note 7" xfId="186" xr:uid="{00000000-0005-0000-0000-0000B8000000}"/>
    <cellStyle name="Note 8" xfId="187" xr:uid="{00000000-0005-0000-0000-0000B9000000}"/>
    <cellStyle name="Percent 2" xfId="189" xr:uid="{00000000-0005-0000-0000-0000BB000000}"/>
    <cellStyle name="Percent 2 10" xfId="190" xr:uid="{00000000-0005-0000-0000-0000BC000000}"/>
    <cellStyle name="Percent 2 11" xfId="191" xr:uid="{00000000-0005-0000-0000-0000BD000000}"/>
    <cellStyle name="Percent 2 12" xfId="192" xr:uid="{00000000-0005-0000-0000-0000BE000000}"/>
    <cellStyle name="Percent 2 13" xfId="193" xr:uid="{00000000-0005-0000-0000-0000BF000000}"/>
    <cellStyle name="Percent 2 14" xfId="194" xr:uid="{00000000-0005-0000-0000-0000C0000000}"/>
    <cellStyle name="Percent 2 2" xfId="195" xr:uid="{00000000-0005-0000-0000-0000C1000000}"/>
    <cellStyle name="Percent 2 3" xfId="196" xr:uid="{00000000-0005-0000-0000-0000C2000000}"/>
    <cellStyle name="Percent 2 4" xfId="197" xr:uid="{00000000-0005-0000-0000-0000C3000000}"/>
    <cellStyle name="Percent 2 5" xfId="198" xr:uid="{00000000-0005-0000-0000-0000C4000000}"/>
    <cellStyle name="Percent 2 6" xfId="199" xr:uid="{00000000-0005-0000-0000-0000C5000000}"/>
    <cellStyle name="Percent 2 7" xfId="200" xr:uid="{00000000-0005-0000-0000-0000C6000000}"/>
    <cellStyle name="Percent 2 8" xfId="201" xr:uid="{00000000-0005-0000-0000-0000C7000000}"/>
    <cellStyle name="Percent 2 9" xfId="202" xr:uid="{00000000-0005-0000-0000-0000C8000000}"/>
    <cellStyle name="Percent 3" xfId="188" xr:uid="{00000000-0005-0000-0000-0000C9000000}"/>
    <cellStyle name="Percent 4" xfId="203" xr:uid="{00000000-0005-0000-0000-0000CA000000}"/>
    <cellStyle name="Presje" xfId="1" builtinId="3"/>
    <cellStyle name="Qeliza e lidhur" xfId="17" builtinId="24" customBuiltin="1"/>
    <cellStyle name="Tekst shpjegues" xfId="20" builtinId="53" customBuiltin="1"/>
    <cellStyle name="Teksti i paralajmërimit" xfId="19" builtinId="11" customBuiltin="1"/>
    <cellStyle name="Theksi1" xfId="22" builtinId="29" customBuiltin="1"/>
    <cellStyle name="Theksi2" xfId="26" builtinId="33" customBuiltin="1"/>
    <cellStyle name="Theksi3" xfId="30" builtinId="37" customBuiltin="1"/>
    <cellStyle name="Theksi4" xfId="34" builtinId="41" customBuiltin="1"/>
    <cellStyle name="Theksi5" xfId="38" builtinId="45" customBuiltin="1"/>
    <cellStyle name="Theksi6" xfId="42" builtinId="49" customBuiltin="1"/>
    <cellStyle name="Titull" xfId="6" builtinId="15" customBuiltin="1"/>
    <cellStyle name="Totali" xfId="21" builtinId="25" customBuiltin="1"/>
    <cellStyle name="Zgjidh qelizën" xfId="18" builtinId="23" customBuiltin="1"/>
  </cellStyles>
  <dxfs count="0"/>
  <tableStyles count="0" defaultTableStyle="TableStyleMedium2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Lines="3" dropStyle="combo" dx="16" fmlaLink="L!$A$1" fmlaRange="L!$A$2:$A$4" noThreeD="1" sel="1" val="0"/>
</file>

<file path=xl/ctrlProps/ctrlProp2.xml><?xml version="1.0" encoding="utf-8"?>
<formControlPr xmlns="http://schemas.microsoft.com/office/spreadsheetml/2009/9/main" objectType="Drop" dropLines="3" dropStyle="combo" dx="16" fmlaLink="L!$A$1" fmlaRange="L!$A$2:$A$4" noThreeD="1" sel="1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0</xdr:row>
          <xdr:rowOff>247650</xdr:rowOff>
        </xdr:from>
        <xdr:to>
          <xdr:col>5</xdr:col>
          <xdr:colOff>257175</xdr:colOff>
          <xdr:row>0</xdr:row>
          <xdr:rowOff>352425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0</xdr:row>
          <xdr:rowOff>247650</xdr:rowOff>
        </xdr:from>
        <xdr:to>
          <xdr:col>3</xdr:col>
          <xdr:colOff>1019175</xdr:colOff>
          <xdr:row>1</xdr:row>
          <xdr:rowOff>9525</xdr:rowOff>
        </xdr:to>
        <xdr:sp macro="" textlink="">
          <xdr:nvSpPr>
            <xdr:cNvPr id="3075" name="Drop Down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1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1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V72"/>
  <sheetViews>
    <sheetView zoomScaleNormal="100" zoomScaleSheetLayoutView="80" workbookViewId="0">
      <pane xSplit="2" ySplit="5" topLeftCell="D41" activePane="bottomRight" state="frozen"/>
      <selection pane="topRight" activeCell="B1" sqref="B1"/>
      <selection pane="bottomLeft" activeCell="A6" sqref="A6"/>
      <selection pane="bottomRight" activeCell="S60" sqref="S60"/>
    </sheetView>
  </sheetViews>
  <sheetFormatPr defaultColWidth="9.140625" defaultRowHeight="15" x14ac:dyDescent="0.25"/>
  <cols>
    <col min="1" max="1" width="5.42578125" style="58" customWidth="1"/>
    <col min="2" max="3" width="13.7109375" style="58" customWidth="1"/>
    <col min="4" max="4" width="14" style="58" customWidth="1"/>
    <col min="5" max="5" width="12.85546875" style="77" customWidth="1"/>
    <col min="6" max="6" width="13.28515625" style="58" customWidth="1"/>
    <col min="7" max="7" width="14.42578125" style="58" customWidth="1"/>
    <col min="8" max="8" width="12" style="58" customWidth="1"/>
    <col min="9" max="9" width="12.85546875" style="58" customWidth="1"/>
    <col min="10" max="10" width="12.7109375" style="58" customWidth="1"/>
    <col min="11" max="11" width="11.28515625" style="58" customWidth="1"/>
    <col min="12" max="12" width="12" style="58" customWidth="1"/>
    <col min="13" max="13" width="11.28515625" style="58" customWidth="1"/>
    <col min="14" max="14" width="10.140625" style="58" customWidth="1"/>
    <col min="15" max="15" width="9.140625" style="58" customWidth="1"/>
    <col min="16" max="16" width="13" style="58" customWidth="1"/>
    <col min="17" max="17" width="11" style="58" customWidth="1"/>
    <col min="18" max="18" width="12" style="58" customWidth="1"/>
    <col min="19" max="19" width="12.85546875" style="58" customWidth="1"/>
    <col min="20" max="20" width="13.42578125" style="58" customWidth="1"/>
    <col min="21" max="21" width="10.42578125" style="58" customWidth="1"/>
    <col min="22" max="22" width="11.7109375" style="58" customWidth="1"/>
    <col min="23" max="16384" width="9.140625" style="58"/>
  </cols>
  <sheetData>
    <row r="1" spans="1:22" ht="30.75" customHeight="1" x14ac:dyDescent="0.25">
      <c r="A1" s="55" t="str">
        <f>IF(L!$A$1=1,L!G2,IF(L!$A$1=2,L!G11,L!G21))</f>
        <v>Tabela 1: Pagesat</v>
      </c>
      <c r="B1" s="56"/>
      <c r="C1" s="57"/>
      <c r="D1" s="369" t="s">
        <v>609</v>
      </c>
      <c r="E1" s="59"/>
      <c r="F1" s="57"/>
      <c r="G1" s="57"/>
      <c r="H1" s="57"/>
      <c r="I1" s="57"/>
      <c r="J1" s="57"/>
      <c r="M1" s="78"/>
      <c r="N1"/>
      <c r="O1" s="78"/>
      <c r="P1" s="78"/>
      <c r="R1" s="78"/>
    </row>
    <row r="2" spans="1:22" ht="18.75" customHeight="1" x14ac:dyDescent="0.25">
      <c r="A2" s="80" t="s">
        <v>876</v>
      </c>
      <c r="B2" s="60"/>
      <c r="C2" s="60"/>
      <c r="D2" s="370"/>
      <c r="E2" s="61"/>
      <c r="F2" s="61"/>
      <c r="G2" s="61"/>
      <c r="H2" s="61"/>
      <c r="I2" s="61"/>
      <c r="J2" s="61"/>
      <c r="O2" s="78"/>
    </row>
    <row r="3" spans="1:22" ht="12.75" customHeight="1" x14ac:dyDescent="0.25">
      <c r="A3" s="371"/>
      <c r="B3" s="371"/>
      <c r="C3" s="62"/>
      <c r="D3" s="64"/>
      <c r="E3" s="63"/>
      <c r="F3" s="65"/>
      <c r="G3" s="65"/>
      <c r="H3" s="65"/>
      <c r="I3" s="65"/>
      <c r="J3" s="66"/>
      <c r="K3" s="63"/>
      <c r="L3" s="65"/>
      <c r="M3" s="65"/>
      <c r="N3" s="65"/>
      <c r="O3" s="65"/>
      <c r="P3" s="66"/>
      <c r="Q3" s="63"/>
      <c r="R3" s="65"/>
      <c r="S3" s="65"/>
      <c r="T3" s="65"/>
      <c r="U3" s="65"/>
      <c r="V3" s="66"/>
    </row>
    <row r="4" spans="1:22" ht="12.75" customHeight="1" x14ac:dyDescent="0.25">
      <c r="A4" s="371"/>
      <c r="B4" s="371"/>
      <c r="C4" s="62"/>
      <c r="D4" s="64"/>
      <c r="E4" s="67"/>
      <c r="F4" s="69"/>
      <c r="G4" s="68"/>
      <c r="H4" s="68"/>
      <c r="I4" s="68"/>
      <c r="J4" s="68"/>
      <c r="K4" s="361" t="s">
        <v>868</v>
      </c>
      <c r="L4" s="69"/>
      <c r="M4" s="68"/>
      <c r="N4" s="68"/>
      <c r="O4" s="68"/>
      <c r="P4" s="68"/>
      <c r="Q4" s="359" t="s">
        <v>869</v>
      </c>
      <c r="R4" s="69"/>
      <c r="S4" s="68"/>
      <c r="T4" s="68"/>
      <c r="U4" s="68"/>
      <c r="V4" s="68"/>
    </row>
    <row r="5" spans="1:22" s="71" customFormat="1" ht="57" customHeight="1" x14ac:dyDescent="0.25">
      <c r="A5" s="372"/>
      <c r="B5" s="372"/>
      <c r="C5" s="70" t="str">
        <f>IF(L!$A$1=1,L!I4,IF(L!$A$1=2,L!I13,L!I23))</f>
        <v>Gjithsejt Pagesat</v>
      </c>
      <c r="D5" s="89" t="str">
        <f>IF(L!$A$1=1,L!J4,IF(L!$A$1=2,L!J13,L!J23))</f>
        <v>Shpenzimet</v>
      </c>
      <c r="E5" s="89" t="str">
        <f>IF(L!$A$1=1,L!S4,IF(L!$A$1=2,L!S13,L!S23))</f>
        <v>Qeveria Lokale</v>
      </c>
      <c r="F5" s="70" t="str">
        <f>IF(L!$A$1=1,L!T4,IF(L!$A$1=2,L!T13,L!T23))</f>
        <v>Paga</v>
      </c>
      <c r="G5" s="70" t="str">
        <f>IF(L!$A$1=1,L!U4,IF(L!$A$1=2,L!U13,L!U23))</f>
        <v>Mallra dhe shërbime</v>
      </c>
      <c r="H5" s="70" t="str">
        <f>IF(L!$A$1=1,L!V4,IF(L!$A$1=2,L!V13,L!V23))</f>
        <v>Shpenzime komunale</v>
      </c>
      <c r="I5" s="70" t="str">
        <f>IF(L!$A$1=1,L!W4,IF(L!$A$1=2,L!W13,L!W23))</f>
        <v>Subvencione dhe Transfere</v>
      </c>
      <c r="J5" s="70" t="str">
        <f>IF(L!$A$1=1,L!X4,IF(L!$A$1=2,L!X13,L!X23))</f>
        <v>Shpenzime Kapitale</v>
      </c>
      <c r="K5" s="362"/>
      <c r="L5" s="70" t="s">
        <v>0</v>
      </c>
      <c r="M5" s="70" t="s">
        <v>32</v>
      </c>
      <c r="N5" s="70" t="s">
        <v>33</v>
      </c>
      <c r="O5" s="90" t="s">
        <v>21</v>
      </c>
      <c r="P5" s="70" t="s">
        <v>35</v>
      </c>
      <c r="Q5" s="360"/>
      <c r="R5" s="70" t="s">
        <v>0</v>
      </c>
      <c r="S5" s="70" t="s">
        <v>32</v>
      </c>
      <c r="T5" s="70" t="s">
        <v>33</v>
      </c>
      <c r="U5" s="90" t="s">
        <v>21</v>
      </c>
      <c r="V5" s="70" t="s">
        <v>35</v>
      </c>
    </row>
    <row r="6" spans="1:22" x14ac:dyDescent="0.25">
      <c r="A6" s="366">
        <v>2022</v>
      </c>
      <c r="B6" s="72" t="str">
        <f>IF(L!$A$1=1,L!B218,IF(L!$A$1=2,L!C218,L!D218))</f>
        <v>2022 Janar</v>
      </c>
      <c r="C6" s="198">
        <f t="shared" ref="C6:C31" si="0">E6+K6+Q6</f>
        <v>1140910.2</v>
      </c>
      <c r="D6" s="198">
        <f t="shared" ref="D6:D17" si="1">+E6+K6+Q6</f>
        <v>1140910.2</v>
      </c>
      <c r="E6" s="199">
        <f t="shared" ref="E6:E17" si="2">+F6+G6+H6+I6+J6</f>
        <v>151300.4</v>
      </c>
      <c r="F6" s="200">
        <f>158864.4-7564</f>
        <v>151300.4</v>
      </c>
      <c r="G6" s="201"/>
      <c r="H6" s="201"/>
      <c r="I6" s="201"/>
      <c r="J6" s="202"/>
      <c r="K6" s="94">
        <f t="shared" ref="K6" si="3">SUM(L6:P6)</f>
        <v>755903.54</v>
      </c>
      <c r="L6" s="94">
        <v>755903.54</v>
      </c>
      <c r="M6" s="198"/>
      <c r="N6" s="202"/>
      <c r="O6" s="198"/>
      <c r="P6" s="198"/>
      <c r="Q6" s="198">
        <f t="shared" ref="Q6:Q11" si="4">SUM(R6:V6)</f>
        <v>233706.25999999998</v>
      </c>
      <c r="R6" s="94">
        <v>233706.25999999998</v>
      </c>
      <c r="S6" s="198"/>
      <c r="T6" s="202"/>
      <c r="U6" s="198"/>
      <c r="V6" s="198"/>
    </row>
    <row r="7" spans="1:22" x14ac:dyDescent="0.25">
      <c r="A7" s="367"/>
      <c r="B7" s="72" t="str">
        <f>IF(L!$A$1=1,L!B219,IF(L!$A$1=2,L!C219,L!D219))</f>
        <v>2022 Shkurt</v>
      </c>
      <c r="C7" s="86">
        <f t="shared" si="0"/>
        <v>1793439.4000000001</v>
      </c>
      <c r="D7" s="86">
        <f t="shared" si="1"/>
        <v>1793439.4000000001</v>
      </c>
      <c r="E7" s="203">
        <f t="shared" si="2"/>
        <v>497732.08000000013</v>
      </c>
      <c r="F7" s="204">
        <v>152781.87000000011</v>
      </c>
      <c r="G7" s="136">
        <v>192701.2</v>
      </c>
      <c r="H7" s="205">
        <v>96041.510000000009</v>
      </c>
      <c r="I7" s="136"/>
      <c r="J7" s="163">
        <v>56207.5</v>
      </c>
      <c r="K7" s="86">
        <f t="shared" ref="K7" si="5">SUM(L7:P7)</f>
        <v>958076.13000000012</v>
      </c>
      <c r="L7" s="93">
        <v>781976.54</v>
      </c>
      <c r="M7" s="92">
        <v>156092.79999999999</v>
      </c>
      <c r="N7" s="205">
        <v>20006.79</v>
      </c>
      <c r="O7" s="92"/>
      <c r="P7" s="86"/>
      <c r="Q7" s="86">
        <f t="shared" si="4"/>
        <v>337631.19</v>
      </c>
      <c r="R7" s="86">
        <f>209871.25+46662.62</f>
        <v>256533.87</v>
      </c>
      <c r="S7" s="92">
        <v>56120.67</v>
      </c>
      <c r="T7" s="204">
        <v>24976.65</v>
      </c>
      <c r="U7" s="92"/>
      <c r="V7" s="86"/>
    </row>
    <row r="8" spans="1:22" x14ac:dyDescent="0.25">
      <c r="A8" s="367"/>
      <c r="B8" s="72" t="str">
        <f>IF(L!$A$1=1,L!B220,IF(L!$A$1=2,L!C220,L!D220))</f>
        <v xml:space="preserve">2022 Mars </v>
      </c>
      <c r="C8" s="86">
        <f t="shared" si="0"/>
        <v>2351432.0099999998</v>
      </c>
      <c r="D8" s="86">
        <f t="shared" si="1"/>
        <v>2351432.0099999998</v>
      </c>
      <c r="E8" s="203">
        <f t="shared" si="2"/>
        <v>948598.41999999993</v>
      </c>
      <c r="F8" s="105">
        <v>151863</v>
      </c>
      <c r="G8" s="205">
        <v>267427.14</v>
      </c>
      <c r="H8" s="204">
        <v>48092.480000000003</v>
      </c>
      <c r="I8" s="136">
        <v>57639.199999999997</v>
      </c>
      <c r="J8" s="204">
        <v>423576.6</v>
      </c>
      <c r="K8" s="86">
        <f>SUM(L8:P8)</f>
        <v>1064650.02</v>
      </c>
      <c r="L8" s="204">
        <f>878998.95+451</f>
        <v>879449.95</v>
      </c>
      <c r="M8" s="206">
        <v>165210.89000000001</v>
      </c>
      <c r="N8" s="206">
        <v>19989.18</v>
      </c>
      <c r="O8" s="92"/>
      <c r="P8" s="87"/>
      <c r="Q8" s="86">
        <f t="shared" si="4"/>
        <v>338183.57</v>
      </c>
      <c r="R8" s="86">
        <v>240058.55</v>
      </c>
      <c r="S8" s="205">
        <v>87549.19</v>
      </c>
      <c r="T8" s="92">
        <v>10575.83</v>
      </c>
      <c r="U8" s="92"/>
      <c r="V8" s="86"/>
    </row>
    <row r="9" spans="1:22" x14ac:dyDescent="0.25">
      <c r="A9" s="367"/>
      <c r="B9" s="72" t="str">
        <f>IF(L!$A$1=1,L!B221,IF(L!$A$1=2,L!C221,L!D221))</f>
        <v>2022 Prill</v>
      </c>
      <c r="C9" s="86">
        <f t="shared" si="0"/>
        <v>2187476.3400000003</v>
      </c>
      <c r="D9" s="86">
        <f t="shared" si="1"/>
        <v>2187476.3400000003</v>
      </c>
      <c r="E9" s="203">
        <f t="shared" si="2"/>
        <v>856558.56</v>
      </c>
      <c r="F9" s="204">
        <f>151863.37</f>
        <v>151863.37</v>
      </c>
      <c r="G9" s="135">
        <f>174901-4156</f>
        <v>170745</v>
      </c>
      <c r="H9" s="135">
        <v>50154.64</v>
      </c>
      <c r="I9" s="135">
        <v>47214.92</v>
      </c>
      <c r="J9" s="163">
        <v>436580.63</v>
      </c>
      <c r="K9" s="86">
        <f t="shared" ref="K9:K17" si="6">SUM(L9:P9)</f>
        <v>991210.12000000011</v>
      </c>
      <c r="L9" s="85">
        <v>756819.79</v>
      </c>
      <c r="M9" s="93">
        <v>110070.41</v>
      </c>
      <c r="N9" s="207">
        <v>19995.919999999998</v>
      </c>
      <c r="O9" s="207"/>
      <c r="P9" s="207">
        <v>104324</v>
      </c>
      <c r="Q9" s="86">
        <f t="shared" si="4"/>
        <v>339707.66000000003</v>
      </c>
      <c r="R9" s="207">
        <f>234396.95+3952</f>
        <v>238348.95</v>
      </c>
      <c r="S9" s="86">
        <v>89313.32</v>
      </c>
      <c r="T9" s="205">
        <v>12045.39</v>
      </c>
      <c r="U9" s="86"/>
      <c r="V9" s="86"/>
    </row>
    <row r="10" spans="1:22" x14ac:dyDescent="0.25">
      <c r="A10" s="367"/>
      <c r="B10" s="72" t="str">
        <f>IF(L!$A$1=1,L!B222,IF(L!$A$1=2,L!C222,L!D222))</f>
        <v>2022 Maj</v>
      </c>
      <c r="C10" s="86">
        <f t="shared" si="0"/>
        <v>2138700.69</v>
      </c>
      <c r="D10" s="86">
        <f t="shared" si="1"/>
        <v>2138700.69</v>
      </c>
      <c r="E10" s="203">
        <f t="shared" si="2"/>
        <v>731133.72</v>
      </c>
      <c r="F10" s="108">
        <v>154706.46</v>
      </c>
      <c r="G10" s="115">
        <v>113768.80999999998</v>
      </c>
      <c r="H10" s="115">
        <v>34765.270000000004</v>
      </c>
      <c r="I10" s="135">
        <v>104933</v>
      </c>
      <c r="J10">
        <v>322960.18</v>
      </c>
      <c r="K10" s="86">
        <f t="shared" si="6"/>
        <v>1094981.7</v>
      </c>
      <c r="L10" s="86">
        <v>928393.74</v>
      </c>
      <c r="M10" s="86">
        <v>104957.43000000001</v>
      </c>
      <c r="N10" s="113">
        <v>19998.53</v>
      </c>
      <c r="O10" s="86"/>
      <c r="P10" s="86">
        <v>41632</v>
      </c>
      <c r="Q10" s="86">
        <f t="shared" si="4"/>
        <v>312585.26999999996</v>
      </c>
      <c r="R10" s="86">
        <v>245070.75</v>
      </c>
      <c r="S10" s="205">
        <v>59150.23</v>
      </c>
      <c r="T10" s="86">
        <v>8364.2899999999991</v>
      </c>
      <c r="U10" s="86"/>
      <c r="V10" s="205"/>
    </row>
    <row r="11" spans="1:22" x14ac:dyDescent="0.25">
      <c r="A11" s="367"/>
      <c r="B11" s="72" t="str">
        <f>IF(L!$A$1=1,L!B223,IF(L!$A$1=2,L!C223,L!D223))</f>
        <v>2022 Qershor</v>
      </c>
      <c r="C11" s="86">
        <f t="shared" si="0"/>
        <v>1983375.9899999998</v>
      </c>
      <c r="D11" s="86">
        <f t="shared" si="1"/>
        <v>1983375.9899999998</v>
      </c>
      <c r="E11" s="203">
        <f t="shared" si="2"/>
        <v>771500.37999999989</v>
      </c>
      <c r="F11" s="108">
        <v>156420.35</v>
      </c>
      <c r="G11" s="115">
        <v>149551.69999999998</v>
      </c>
      <c r="H11" s="115">
        <v>47563.000000000007</v>
      </c>
      <c r="I11" s="155">
        <v>80500</v>
      </c>
      <c r="J11" s="205">
        <v>337465.32999999996</v>
      </c>
      <c r="K11" s="86">
        <f t="shared" si="6"/>
        <v>882654.91999999993</v>
      </c>
      <c r="L11" s="86">
        <v>761509.72</v>
      </c>
      <c r="M11" s="86">
        <v>70286.94</v>
      </c>
      <c r="N11" s="86">
        <v>14984.26</v>
      </c>
      <c r="O11" s="86"/>
      <c r="P11" s="86">
        <v>35874</v>
      </c>
      <c r="Q11" s="86">
        <f t="shared" si="4"/>
        <v>329220.68999999994</v>
      </c>
      <c r="R11" s="86">
        <v>233366.21</v>
      </c>
      <c r="S11" s="86">
        <v>75169.119999999995</v>
      </c>
      <c r="T11" s="86">
        <v>8585.36</v>
      </c>
      <c r="U11" s="205">
        <v>12100</v>
      </c>
      <c r="V11" s="86"/>
    </row>
    <row r="12" spans="1:22" x14ac:dyDescent="0.25">
      <c r="A12" s="367"/>
      <c r="B12" s="72" t="str">
        <f>IF(L!$A$1=1,L!B224,IF(L!$A$1=2,L!C224,L!D224))</f>
        <v>2022 Korrik</v>
      </c>
      <c r="C12" s="86">
        <f t="shared" si="0"/>
        <v>2334248.5</v>
      </c>
      <c r="D12" s="86">
        <f t="shared" si="1"/>
        <v>2334248.5</v>
      </c>
      <c r="E12" s="210">
        <f t="shared" si="2"/>
        <v>1185584.02</v>
      </c>
      <c r="F12" s="113">
        <v>152541.15</v>
      </c>
      <c r="G12" s="115">
        <v>222066.14999999997</v>
      </c>
      <c r="H12" s="115">
        <v>31048.269999999997</v>
      </c>
      <c r="I12" s="229">
        <v>114490</v>
      </c>
      <c r="J12" s="209">
        <v>665438.44999999995</v>
      </c>
      <c r="K12" s="86">
        <f t="shared" si="6"/>
        <v>845253.43000000017</v>
      </c>
      <c r="L12" s="86">
        <f>771581.8+1227.56</f>
        <v>772809.3600000001</v>
      </c>
      <c r="M12" s="86">
        <v>62444.549999999988</v>
      </c>
      <c r="N12" s="86">
        <v>9999.52</v>
      </c>
      <c r="O12" s="86"/>
      <c r="P12" s="93"/>
      <c r="Q12" s="86">
        <f>SUM(R12:V12)</f>
        <v>303411.05000000005</v>
      </c>
      <c r="R12" s="86">
        <v>226551.87</v>
      </c>
      <c r="S12" s="113">
        <v>70523.53</v>
      </c>
      <c r="T12" s="86">
        <v>6235.65</v>
      </c>
      <c r="U12" s="86">
        <v>100</v>
      </c>
      <c r="V12" s="93"/>
    </row>
    <row r="13" spans="1:22" x14ac:dyDescent="0.25">
      <c r="A13" s="367"/>
      <c r="B13" s="72" t="str">
        <f>IF(L!$A$1=1,L!B225,IF(L!$A$1=2,L!C225,L!D225))</f>
        <v>2022 Gusht</v>
      </c>
      <c r="C13" s="86">
        <f t="shared" si="0"/>
        <v>1164948.02</v>
      </c>
      <c r="D13" s="86">
        <f t="shared" si="1"/>
        <v>1164948.02</v>
      </c>
      <c r="E13" s="210">
        <f t="shared" si="2"/>
        <v>1046676.48</v>
      </c>
      <c r="F13" s="113"/>
      <c r="G13" s="86">
        <v>146285.08000000002</v>
      </c>
      <c r="H13" s="86">
        <f>39457.32-7500</f>
        <v>31957.32</v>
      </c>
      <c r="I13" s="93">
        <f>20589.2+7500</f>
        <v>28089.200000000001</v>
      </c>
      <c r="J13" s="164">
        <v>840344.88</v>
      </c>
      <c r="K13" s="86">
        <f t="shared" si="6"/>
        <v>61539.75</v>
      </c>
      <c r="L13" s="87"/>
      <c r="M13" s="205">
        <v>51554</v>
      </c>
      <c r="N13" s="87">
        <v>9985.75</v>
      </c>
      <c r="O13" s="87"/>
      <c r="P13" s="205"/>
      <c r="Q13" s="86">
        <f>SUM(R13:V13)</f>
        <v>56731.79</v>
      </c>
      <c r="R13" s="86"/>
      <c r="S13" s="205">
        <v>37998.870000000003</v>
      </c>
      <c r="T13" s="86">
        <v>2752.92</v>
      </c>
      <c r="U13" s="86"/>
      <c r="V13" s="86">
        <v>15980</v>
      </c>
    </row>
    <row r="14" spans="1:22" x14ac:dyDescent="0.25">
      <c r="A14" s="367"/>
      <c r="B14" s="72" t="str">
        <f>IF(L!$A$1=1,L!B226,IF(L!$A$1=2,L!C226,L!D226))</f>
        <v>2022 Shtator</v>
      </c>
      <c r="C14" s="86">
        <f t="shared" si="0"/>
        <v>2896596.21</v>
      </c>
      <c r="D14" s="86">
        <f t="shared" si="1"/>
        <v>2896596.21</v>
      </c>
      <c r="E14" s="210">
        <f t="shared" si="2"/>
        <v>1290157.5699999998</v>
      </c>
      <c r="F14" s="86">
        <v>295133.65000000002</v>
      </c>
      <c r="G14" s="86">
        <v>122187.99000000002</v>
      </c>
      <c r="H14" s="113">
        <v>33332.350000000006</v>
      </c>
      <c r="I14" s="93">
        <f>77782-200</f>
        <v>77582</v>
      </c>
      <c r="J14" s="86">
        <v>761921.58</v>
      </c>
      <c r="K14" s="86">
        <f t="shared" si="6"/>
        <v>1061258.5699999998</v>
      </c>
      <c r="L14" s="86">
        <v>953871.82</v>
      </c>
      <c r="M14" s="86">
        <v>72848.33</v>
      </c>
      <c r="N14" s="113">
        <v>14992.92</v>
      </c>
      <c r="O14" s="86"/>
      <c r="P14" s="86">
        <v>19545.5</v>
      </c>
      <c r="Q14" s="86">
        <f t="shared" ref="Q14:Q17" si="7">SUM(R14:V14)</f>
        <v>545180.07000000007</v>
      </c>
      <c r="R14" s="86">
        <v>469239.88</v>
      </c>
      <c r="S14" s="86">
        <v>40900.879999999997</v>
      </c>
      <c r="T14" s="113">
        <v>7539.31</v>
      </c>
      <c r="U14" s="86">
        <v>12600</v>
      </c>
      <c r="V14" s="86">
        <v>14900</v>
      </c>
    </row>
    <row r="15" spans="1:22" x14ac:dyDescent="0.25">
      <c r="A15" s="367"/>
      <c r="B15" s="72" t="str">
        <f>IF(L!$A$1=1,L!B227,IF(L!$A$1=2,L!C227,L!D227))</f>
        <v>2022 Tetor</v>
      </c>
      <c r="C15" s="73">
        <f t="shared" si="0"/>
        <v>3636716.1300000004</v>
      </c>
      <c r="D15" s="73">
        <f t="shared" si="1"/>
        <v>3636716.1300000004</v>
      </c>
      <c r="E15" s="210">
        <f t="shared" si="2"/>
        <v>1557895.43</v>
      </c>
      <c r="F15" s="113">
        <v>159821.77000000002</v>
      </c>
      <c r="G15" s="113">
        <v>216117.65</v>
      </c>
      <c r="H15" s="113">
        <f>40924.88-9900</f>
        <v>31024.879999999997</v>
      </c>
      <c r="I15" s="204">
        <f>14800+9900</f>
        <v>24700</v>
      </c>
      <c r="J15" s="113">
        <v>1126231.1299999999</v>
      </c>
      <c r="K15" s="73">
        <f t="shared" si="6"/>
        <v>1765359.52</v>
      </c>
      <c r="L15" s="204">
        <v>1571896.36</v>
      </c>
      <c r="M15" s="211">
        <v>112695.46</v>
      </c>
      <c r="N15" s="208">
        <v>10166.700000000001</v>
      </c>
      <c r="O15" s="211"/>
      <c r="P15" s="211">
        <v>70601</v>
      </c>
      <c r="Q15" s="86">
        <f t="shared" si="7"/>
        <v>313461.18</v>
      </c>
      <c r="R15" s="86">
        <v>230721.87999999998</v>
      </c>
      <c r="S15" s="113">
        <v>76863.649999999994</v>
      </c>
      <c r="T15" s="86">
        <v>5875.65</v>
      </c>
      <c r="U15" s="86"/>
      <c r="V15" s="86"/>
    </row>
    <row r="16" spans="1:22" x14ac:dyDescent="0.25">
      <c r="A16" s="367"/>
      <c r="B16" s="72" t="str">
        <f>IF(L!$A$1=1,L!B228,IF(L!$A$1=2,L!C228,L!D228))</f>
        <v xml:space="preserve">2022 Nëntor </v>
      </c>
      <c r="C16" s="73">
        <f t="shared" si="0"/>
        <v>2956441.98</v>
      </c>
      <c r="D16" s="73">
        <f t="shared" si="1"/>
        <v>2956441.98</v>
      </c>
      <c r="E16" s="210">
        <f t="shared" si="2"/>
        <v>1227918.0799999998</v>
      </c>
      <c r="F16" s="212">
        <v>156975.20000000001</v>
      </c>
      <c r="G16" s="72">
        <v>276928.11</v>
      </c>
      <c r="H16" s="204">
        <v>35201.249999999993</v>
      </c>
      <c r="I16" s="84">
        <v>10445</v>
      </c>
      <c r="J16" s="113">
        <v>748368.51999999979</v>
      </c>
      <c r="K16" s="73">
        <f t="shared" si="6"/>
        <v>1215289.8400000001</v>
      </c>
      <c r="L16" s="158">
        <v>903920.09</v>
      </c>
      <c r="M16" s="113">
        <v>141872.82</v>
      </c>
      <c r="N16" s="204">
        <v>11443.61</v>
      </c>
      <c r="O16" s="73"/>
      <c r="P16" s="213">
        <v>158053.32</v>
      </c>
      <c r="Q16" s="73">
        <f t="shared" si="7"/>
        <v>513234.06</v>
      </c>
      <c r="R16" s="204">
        <v>242201.53999999998</v>
      </c>
      <c r="S16" s="73">
        <v>62758.51</v>
      </c>
      <c r="T16" s="204">
        <f>9873.94+1059.76</f>
        <v>10933.7</v>
      </c>
      <c r="U16" s="73"/>
      <c r="V16" s="214">
        <v>197340.31</v>
      </c>
    </row>
    <row r="17" spans="1:22" x14ac:dyDescent="0.25">
      <c r="A17" s="367"/>
      <c r="B17" s="72" t="str">
        <f>IF(L!$A$1=1,L!B229,IF(L!$A$1=2,L!C229,L!D229))</f>
        <v>2022 Dhjetor</v>
      </c>
      <c r="C17" s="73">
        <f t="shared" si="0"/>
        <v>4179290.3700000006</v>
      </c>
      <c r="D17" s="73">
        <f t="shared" si="1"/>
        <v>4179290.3700000006</v>
      </c>
      <c r="E17" s="210">
        <f t="shared" si="2"/>
        <v>2585511.1700000004</v>
      </c>
      <c r="F17" s="88">
        <v>152754.51</v>
      </c>
      <c r="G17">
        <f>231719.71-4380</f>
        <v>227339.71</v>
      </c>
      <c r="H17" s="86">
        <v>43748.97</v>
      </c>
      <c r="I17" s="204"/>
      <c r="J17" s="73">
        <v>2161667.9800000004</v>
      </c>
      <c r="K17" s="73">
        <f t="shared" si="6"/>
        <v>1223477.33</v>
      </c>
      <c r="L17" s="91">
        <v>756870.89</v>
      </c>
      <c r="M17" s="73">
        <v>172931.12</v>
      </c>
      <c r="N17" s="86">
        <v>8457.81</v>
      </c>
      <c r="O17" s="73"/>
      <c r="P17" s="73">
        <v>285217.51</v>
      </c>
      <c r="Q17" s="73">
        <f t="shared" si="7"/>
        <v>370301.87000000005</v>
      </c>
      <c r="R17" s="73">
        <v>224893.46000000002</v>
      </c>
      <c r="S17" s="73">
        <v>59410.600000000006</v>
      </c>
      <c r="T17" s="73">
        <v>12157.810000000001</v>
      </c>
      <c r="U17" s="73"/>
      <c r="V17" s="73">
        <v>73840</v>
      </c>
    </row>
    <row r="18" spans="1:22" x14ac:dyDescent="0.25">
      <c r="A18" s="368"/>
      <c r="B18" s="74" t="str">
        <f>IF(L!$A$1=1,L!B230,IF(L!$A$1=2,L!C230,L!D230))</f>
        <v>Gjithsej 2022</v>
      </c>
      <c r="C18" s="196">
        <f t="shared" si="0"/>
        <v>28763575.84</v>
      </c>
      <c r="D18" s="197">
        <f>SUM(D6:D17)</f>
        <v>28763575.84</v>
      </c>
      <c r="E18" s="197">
        <f t="shared" ref="E18" si="8">SUM(E6:E17)</f>
        <v>12850566.310000001</v>
      </c>
      <c r="F18" s="197">
        <f>SUM(F6:F17)</f>
        <v>1836161.73</v>
      </c>
      <c r="G18" s="197">
        <f t="shared" ref="G18:V18" si="9">SUM(G6:G17)</f>
        <v>2105118.54</v>
      </c>
      <c r="H18" s="197">
        <f t="shared" si="9"/>
        <v>482929.94000000006</v>
      </c>
      <c r="I18" s="197">
        <f t="shared" si="9"/>
        <v>545593.32000000007</v>
      </c>
      <c r="J18" s="197">
        <f t="shared" si="9"/>
        <v>7880762.7799999993</v>
      </c>
      <c r="K18" s="197">
        <f t="shared" si="9"/>
        <v>11919654.870000001</v>
      </c>
      <c r="L18" s="222">
        <f t="shared" si="9"/>
        <v>9823421.8000000026</v>
      </c>
      <c r="M18" s="197">
        <f t="shared" si="9"/>
        <v>1220964.75</v>
      </c>
      <c r="N18" s="197">
        <f t="shared" si="9"/>
        <v>160020.99</v>
      </c>
      <c r="O18" s="197">
        <f t="shared" si="9"/>
        <v>0</v>
      </c>
      <c r="P18" s="197">
        <f t="shared" si="9"/>
        <v>715247.33000000007</v>
      </c>
      <c r="Q18" s="197">
        <f t="shared" si="9"/>
        <v>3993354.6600000011</v>
      </c>
      <c r="R18" s="197">
        <f t="shared" si="9"/>
        <v>2840693.2199999997</v>
      </c>
      <c r="S18" s="197">
        <f t="shared" si="9"/>
        <v>715758.57</v>
      </c>
      <c r="T18" s="197">
        <f t="shared" si="9"/>
        <v>110042.55999999998</v>
      </c>
      <c r="U18" s="197">
        <f t="shared" si="9"/>
        <v>24800</v>
      </c>
      <c r="V18" s="197">
        <f t="shared" si="9"/>
        <v>302060.31</v>
      </c>
    </row>
    <row r="19" spans="1:22" x14ac:dyDescent="0.25">
      <c r="A19" s="363">
        <v>2023</v>
      </c>
      <c r="B19" s="72" t="str">
        <f>IF(L!$A$1=1,L!B231,IF(L!$A$1=2,L!C231,L!D231))</f>
        <v>2023 Janar</v>
      </c>
      <c r="C19" s="86">
        <f t="shared" si="0"/>
        <v>1258876.3699999999</v>
      </c>
      <c r="D19" s="86">
        <f t="shared" ref="D19:D30" si="10">+E19+K19+Q19</f>
        <v>1258876.3699999999</v>
      </c>
      <c r="E19" s="104">
        <f t="shared" ref="E19:E30" si="11">+F19+G19+H19+I19+J19</f>
        <v>206144.25</v>
      </c>
      <c r="F19" s="105">
        <v>155205.17000000001</v>
      </c>
      <c r="G19" s="113">
        <v>50939.08</v>
      </c>
      <c r="H19" s="135"/>
      <c r="I19" s="105"/>
      <c r="K19" s="93">
        <f t="shared" ref="K19" si="12">SUM(L19:P19)</f>
        <v>809051.09</v>
      </c>
      <c r="L19" s="94">
        <v>758997.96</v>
      </c>
      <c r="M19" s="138">
        <v>50053.13</v>
      </c>
      <c r="N19" s="142"/>
      <c r="O19" s="143"/>
      <c r="P19" s="143"/>
      <c r="Q19" s="144">
        <f t="shared" ref="Q19:Q24" si="13">SUM(R19:V19)</f>
        <v>243681.03</v>
      </c>
      <c r="R19" s="93">
        <v>225631.27</v>
      </c>
      <c r="S19" s="86">
        <v>18049.759999999998</v>
      </c>
      <c r="T19" s="91"/>
      <c r="U19" s="86"/>
      <c r="V19" s="86"/>
    </row>
    <row r="20" spans="1:22" x14ac:dyDescent="0.25">
      <c r="A20" s="363"/>
      <c r="B20" s="72" t="str">
        <f>IF(L!$A$1=1,L!B232,IF(L!$A$1=2,L!C232,L!D232))</f>
        <v>2023 Shkurt</v>
      </c>
      <c r="C20" s="73">
        <f t="shared" si="0"/>
        <v>2211413.23</v>
      </c>
      <c r="D20" s="86">
        <f t="shared" si="10"/>
        <v>2211413.23</v>
      </c>
      <c r="E20" s="104">
        <f t="shared" si="11"/>
        <v>545392.38</v>
      </c>
      <c r="F20" s="113">
        <v>210390</v>
      </c>
      <c r="G20" s="107">
        <v>189061.04</v>
      </c>
      <c r="H20" s="113">
        <v>100058.59</v>
      </c>
      <c r="I20" s="107">
        <v>11500</v>
      </c>
      <c r="J20" s="113">
        <v>34382.75</v>
      </c>
      <c r="K20" s="73">
        <f t="shared" ref="K20" si="14">SUM(L20:P20)</f>
        <v>1319166.6000000001</v>
      </c>
      <c r="L20" s="93">
        <v>1144159.77</v>
      </c>
      <c r="M20" s="139">
        <v>148955.53</v>
      </c>
      <c r="N20" s="145">
        <v>26051.3</v>
      </c>
      <c r="O20" s="146"/>
      <c r="P20" s="143"/>
      <c r="Q20" s="147">
        <f t="shared" si="13"/>
        <v>346854.25</v>
      </c>
      <c r="R20" s="86">
        <v>265266.90999999997</v>
      </c>
      <c r="S20" s="92">
        <v>61441.57</v>
      </c>
      <c r="T20" s="113">
        <v>20145.77</v>
      </c>
      <c r="U20" s="92"/>
      <c r="V20" s="86"/>
    </row>
    <row r="21" spans="1:22" x14ac:dyDescent="0.25">
      <c r="A21" s="363"/>
      <c r="B21" s="72" t="str">
        <f>IF(L!$A$1=1,L!B233,IF(L!$A$1=2,L!C233,L!D233))</f>
        <v xml:space="preserve">2023 Mars </v>
      </c>
      <c r="C21" s="73">
        <f t="shared" si="0"/>
        <v>2365501.2400000002</v>
      </c>
      <c r="D21" s="73">
        <f t="shared" si="10"/>
        <v>2365501.2400000002</v>
      </c>
      <c r="E21" s="104">
        <f t="shared" si="11"/>
        <v>680342.57000000007</v>
      </c>
      <c r="F21" s="105">
        <v>201201.48</v>
      </c>
      <c r="G21" s="113">
        <f>306253.46</f>
        <v>306253.46000000002</v>
      </c>
      <c r="H21" s="113">
        <v>47696.329999999994</v>
      </c>
      <c r="I21" s="107">
        <v>29200</v>
      </c>
      <c r="J21" s="106">
        <v>95991.3</v>
      </c>
      <c r="K21" s="73">
        <f>SUM(L21:P21)</f>
        <v>1332748.9200000002</v>
      </c>
      <c r="L21" s="93">
        <v>1137569.82</v>
      </c>
      <c r="M21" s="140">
        <f>124317.82-120</f>
        <v>124197.82</v>
      </c>
      <c r="N21" s="148">
        <v>24977.279999999999</v>
      </c>
      <c r="O21" s="146"/>
      <c r="P21" s="149">
        <v>46004</v>
      </c>
      <c r="Q21" s="147">
        <f t="shared" si="13"/>
        <v>352409.75</v>
      </c>
      <c r="R21" s="86">
        <v>264294.38</v>
      </c>
      <c r="S21" s="113">
        <v>64747.8</v>
      </c>
      <c r="T21" s="92">
        <v>23367.57</v>
      </c>
      <c r="U21" s="92"/>
      <c r="V21" s="86"/>
    </row>
    <row r="22" spans="1:22" x14ac:dyDescent="0.25">
      <c r="A22" s="363"/>
      <c r="B22" s="72" t="str">
        <f>IF(L!$A$1=1,L!B234,IF(L!$A$1=2,L!C234,L!D234))</f>
        <v>2023 Prill</v>
      </c>
      <c r="C22" s="73">
        <f t="shared" si="0"/>
        <v>2095758.0199999998</v>
      </c>
      <c r="D22" s="73">
        <f t="shared" si="10"/>
        <v>2095758.0199999998</v>
      </c>
      <c r="E22" s="104">
        <f t="shared" si="11"/>
        <v>624396.1</v>
      </c>
      <c r="F22" s="113">
        <v>205286.71999999997</v>
      </c>
      <c r="G22" s="113">
        <f>200795.43-5809</f>
        <v>194986.43</v>
      </c>
      <c r="H22" s="113">
        <v>41072.239999999998</v>
      </c>
      <c r="I22" s="105">
        <v>50350</v>
      </c>
      <c r="J22" s="106">
        <v>132700.71000000002</v>
      </c>
      <c r="K22" s="73">
        <f t="shared" ref="K22:K30" si="15">SUM(L22:P22)</f>
        <v>1124800.53</v>
      </c>
      <c r="L22" s="93">
        <v>910969.26</v>
      </c>
      <c r="M22" s="141">
        <v>117026.03</v>
      </c>
      <c r="N22" s="150">
        <v>19861.439999999999</v>
      </c>
      <c r="O22" s="150"/>
      <c r="P22" s="58">
        <v>76943.8</v>
      </c>
      <c r="Q22" s="147">
        <f t="shared" si="13"/>
        <v>346561.38999999996</v>
      </c>
      <c r="R22" s="137">
        <v>259424.57</v>
      </c>
      <c r="S22" s="86">
        <v>44086.719999999994</v>
      </c>
      <c r="T22" s="113">
        <v>13050.1</v>
      </c>
      <c r="U22" s="86"/>
      <c r="V22" s="86">
        <v>30000</v>
      </c>
    </row>
    <row r="23" spans="1:22" x14ac:dyDescent="0.25">
      <c r="A23" s="363"/>
      <c r="B23" s="72" t="str">
        <f>IF(L!$A$1=1,L!B235,IF(L!$A$1=2,L!C235,L!D235))</f>
        <v>2023 Maj</v>
      </c>
      <c r="C23" s="73">
        <f t="shared" si="0"/>
        <v>2421186.5299999998</v>
      </c>
      <c r="D23" s="73">
        <f t="shared" si="10"/>
        <v>2421186.5299999998</v>
      </c>
      <c r="E23" s="104">
        <f t="shared" si="11"/>
        <v>895968.74</v>
      </c>
      <c r="F23" s="113">
        <v>207284.42000000004</v>
      </c>
      <c r="G23" s="108">
        <v>141181.59</v>
      </c>
      <c r="H23" s="115">
        <v>41914.069999999985</v>
      </c>
      <c r="I23" s="108">
        <v>60569</v>
      </c>
      <c r="J23" s="109">
        <v>445019.66</v>
      </c>
      <c r="K23" s="73">
        <f t="shared" si="15"/>
        <v>1104411.98</v>
      </c>
      <c r="L23" s="86">
        <v>919833.93</v>
      </c>
      <c r="M23" s="138">
        <v>168943.39</v>
      </c>
      <c r="N23" s="151">
        <v>15634.66</v>
      </c>
      <c r="O23" s="143"/>
      <c r="P23" s="143"/>
      <c r="Q23" s="147">
        <f t="shared" si="13"/>
        <v>420805.81</v>
      </c>
      <c r="R23" s="86">
        <v>273945.86</v>
      </c>
      <c r="S23" s="113">
        <v>66164.12</v>
      </c>
      <c r="T23" s="86">
        <v>12395.83</v>
      </c>
      <c r="U23" s="86">
        <f>68700-400</f>
        <v>68300</v>
      </c>
      <c r="V23" s="113"/>
    </row>
    <row r="24" spans="1:22" x14ac:dyDescent="0.25">
      <c r="A24" s="363"/>
      <c r="B24" s="72" t="str">
        <f>IF(L!$A$1=1,L!B236,IF(L!$A$1=2,L!C236,L!D236))</f>
        <v>2023 Qershor</v>
      </c>
      <c r="C24" s="73">
        <f t="shared" si="0"/>
        <v>2490510.7599999998</v>
      </c>
      <c r="D24" s="73">
        <f t="shared" si="10"/>
        <v>2490510.7599999998</v>
      </c>
      <c r="E24" s="104">
        <f t="shared" si="11"/>
        <v>1032887.2000000001</v>
      </c>
      <c r="F24" s="108">
        <v>226829.52000000002</v>
      </c>
      <c r="G24" s="108">
        <v>138968.9</v>
      </c>
      <c r="H24" s="113">
        <v>35660.42</v>
      </c>
      <c r="I24" s="108">
        <v>282400</v>
      </c>
      <c r="J24" s="113">
        <f>+J23-J21</f>
        <v>349028.36</v>
      </c>
      <c r="K24" s="73">
        <f t="shared" si="15"/>
        <v>1082061.7</v>
      </c>
      <c r="L24" s="86">
        <v>920241.53</v>
      </c>
      <c r="M24" s="138">
        <v>88304.98</v>
      </c>
      <c r="N24" s="152">
        <v>10627.19</v>
      </c>
      <c r="O24" s="152"/>
      <c r="P24" s="152">
        <v>62888</v>
      </c>
      <c r="Q24" s="153">
        <f t="shared" si="13"/>
        <v>375561.86</v>
      </c>
      <c r="R24" s="86">
        <v>275947.74</v>
      </c>
      <c r="S24" s="86">
        <v>73171.73000000001</v>
      </c>
      <c r="T24" s="86">
        <v>6592.39</v>
      </c>
      <c r="U24" s="86">
        <v>19850</v>
      </c>
      <c r="V24" s="86"/>
    </row>
    <row r="25" spans="1:22" x14ac:dyDescent="0.25">
      <c r="A25" s="363"/>
      <c r="B25" s="72" t="str">
        <f>IF(L!$A$1=1,L!B237,IF(L!$A$1=2,L!C237,L!D237))</f>
        <v>2023 Korrik</v>
      </c>
      <c r="C25" s="73">
        <f t="shared" si="0"/>
        <v>5262154.2299999995</v>
      </c>
      <c r="D25" s="73">
        <f t="shared" si="10"/>
        <v>5262154.2299999995</v>
      </c>
      <c r="E25" s="104">
        <f t="shared" si="11"/>
        <v>1887726.98</v>
      </c>
      <c r="F25" s="113">
        <v>207571.74</v>
      </c>
      <c r="G25" s="115">
        <v>270062.30000000005</v>
      </c>
      <c r="H25" s="115">
        <v>33834.04</v>
      </c>
      <c r="I25" s="91">
        <v>63800</v>
      </c>
      <c r="J25" s="116">
        <v>1312458.8999999999</v>
      </c>
      <c r="K25" s="73">
        <f t="shared" si="15"/>
        <v>2967268.19</v>
      </c>
      <c r="L25" s="86">
        <v>2752521.41</v>
      </c>
      <c r="M25" s="113">
        <v>105949.96</v>
      </c>
      <c r="N25" s="86">
        <v>11869.52</v>
      </c>
      <c r="O25" s="86"/>
      <c r="P25" s="238">
        <v>96927.3</v>
      </c>
      <c r="Q25" s="73">
        <f>SUM(R25:V25)</f>
        <v>407159.06</v>
      </c>
      <c r="R25" s="86">
        <v>294198.92</v>
      </c>
      <c r="S25" s="239">
        <v>68579.569999999992</v>
      </c>
      <c r="T25" s="113">
        <v>5484.17</v>
      </c>
      <c r="U25" s="73"/>
      <c r="V25" s="113">
        <v>38896.400000000001</v>
      </c>
    </row>
    <row r="26" spans="1:22" x14ac:dyDescent="0.25">
      <c r="A26" s="363"/>
      <c r="B26" s="72" t="str">
        <f>IF(L!$A$1=1,L!B238,IF(L!$A$1=2,L!C238,L!D238))</f>
        <v>2023 Gusht</v>
      </c>
      <c r="C26" s="73">
        <f t="shared" si="0"/>
        <v>3512887.8200000003</v>
      </c>
      <c r="D26" s="73">
        <f t="shared" si="10"/>
        <v>3512887.8200000003</v>
      </c>
      <c r="E26" s="104">
        <f t="shared" si="11"/>
        <v>1732806.9700000002</v>
      </c>
      <c r="F26" s="84">
        <v>248671.91999999998</v>
      </c>
      <c r="G26" s="113">
        <v>244576.15000000002</v>
      </c>
      <c r="H26" s="86">
        <v>33129.290000000008</v>
      </c>
      <c r="I26" s="84">
        <v>94545</v>
      </c>
      <c r="J26" s="109">
        <v>1111884.6100000001</v>
      </c>
      <c r="K26" s="73">
        <f t="shared" si="15"/>
        <v>1365954.76</v>
      </c>
      <c r="L26" s="85">
        <v>1257432.0900000001</v>
      </c>
      <c r="M26" s="85">
        <v>57551.43</v>
      </c>
      <c r="N26" s="87">
        <v>10971.24</v>
      </c>
      <c r="O26" s="85"/>
      <c r="P26" s="113">
        <v>40000</v>
      </c>
      <c r="Q26" s="73">
        <f>SUM(R26:V26)</f>
        <v>414126.08999999997</v>
      </c>
      <c r="R26" s="86">
        <v>275474.81</v>
      </c>
      <c r="S26" s="113">
        <v>55032.869999999995</v>
      </c>
      <c r="T26" s="73">
        <v>6118.41</v>
      </c>
      <c r="U26" s="73"/>
      <c r="V26" s="73">
        <v>77500</v>
      </c>
    </row>
    <row r="27" spans="1:22" x14ac:dyDescent="0.25">
      <c r="A27" s="363"/>
      <c r="B27" s="72" t="str">
        <f>IF(L!$A$1=1,L!B239,IF(L!$A$1=2,L!C239,L!D239))</f>
        <v>2023 Shtator</v>
      </c>
      <c r="C27" s="73">
        <f t="shared" si="0"/>
        <v>3634263.2600000002</v>
      </c>
      <c r="D27" s="73">
        <f t="shared" si="10"/>
        <v>3634263.2600000002</v>
      </c>
      <c r="E27" s="104">
        <f t="shared" si="11"/>
        <v>2222802.5300000003</v>
      </c>
      <c r="F27" s="84">
        <v>226562.04</v>
      </c>
      <c r="G27" s="84">
        <f>102074.09-490.26</f>
        <v>101583.83</v>
      </c>
      <c r="H27" s="86">
        <v>33817.61</v>
      </c>
      <c r="I27" s="84">
        <v>92700</v>
      </c>
      <c r="J27" s="84">
        <v>1768139.05</v>
      </c>
      <c r="K27" s="73">
        <f t="shared" si="15"/>
        <v>990144.04999999993</v>
      </c>
      <c r="L27" s="84">
        <v>868263.7</v>
      </c>
      <c r="M27" s="84">
        <v>77959.97</v>
      </c>
      <c r="N27" s="58">
        <v>8568.3799999999992</v>
      </c>
      <c r="O27" s="84"/>
      <c r="P27" s="84">
        <v>35352</v>
      </c>
      <c r="Q27" s="73">
        <f t="shared" ref="Q27:Q32" si="16">SUM(R27:V27)</f>
        <v>421316.68</v>
      </c>
      <c r="R27" s="73">
        <f>268034.79+500-9.73</f>
        <v>268525.06</v>
      </c>
      <c r="S27" s="73">
        <v>41640.97</v>
      </c>
      <c r="T27" s="73">
        <v>5424.9699999999993</v>
      </c>
      <c r="U27" s="73"/>
      <c r="V27" s="73">
        <v>105725.68</v>
      </c>
    </row>
    <row r="28" spans="1:22" x14ac:dyDescent="0.25">
      <c r="A28" s="364"/>
      <c r="B28" s="72" t="str">
        <f>IF(L!$A$1=1,L!B240,IF(L!$A$1=2,L!C240,L!D240))</f>
        <v>2023 Tetor</v>
      </c>
      <c r="C28" s="73">
        <f t="shared" si="0"/>
        <v>4576225.1400000006</v>
      </c>
      <c r="D28" s="73">
        <f t="shared" si="10"/>
        <v>4576225.1400000006</v>
      </c>
      <c r="E28" s="104">
        <f t="shared" si="11"/>
        <v>2731428.68</v>
      </c>
      <c r="F28" s="113">
        <f>224612.03-19214.75</f>
        <v>205397.28</v>
      </c>
      <c r="G28" s="84">
        <v>192370.33</v>
      </c>
      <c r="H28" s="86">
        <v>36182.17</v>
      </c>
      <c r="I28" s="84">
        <v>46494.009999999995</v>
      </c>
      <c r="J28" s="84">
        <v>2250984.89</v>
      </c>
      <c r="K28" s="73">
        <f t="shared" si="15"/>
        <v>1439486.23</v>
      </c>
      <c r="L28" s="73">
        <v>940441.9</v>
      </c>
      <c r="M28" s="103">
        <v>129162</v>
      </c>
      <c r="N28" s="134">
        <v>13719.51</v>
      </c>
      <c r="O28" s="103"/>
      <c r="P28" s="103">
        <v>356162.82</v>
      </c>
      <c r="Q28" s="73">
        <f t="shared" si="16"/>
        <v>405310.23000000004</v>
      </c>
      <c r="R28" s="73">
        <v>269825.26</v>
      </c>
      <c r="S28" s="241">
        <v>77539.8</v>
      </c>
      <c r="T28" s="73">
        <v>3820.53</v>
      </c>
      <c r="U28" s="73">
        <f>10739.2</f>
        <v>10739.2</v>
      </c>
      <c r="V28" s="73">
        <v>43385.440000000002</v>
      </c>
    </row>
    <row r="29" spans="1:22" x14ac:dyDescent="0.25">
      <c r="A29" s="364"/>
      <c r="B29" s="72" t="str">
        <f>IF(L!$A$1=1,L!B241,IF(L!$A$1=2,L!C241,L!D241))</f>
        <v xml:space="preserve">2023 Nëntor </v>
      </c>
      <c r="C29" s="73">
        <f t="shared" si="0"/>
        <v>3892107.3400000003</v>
      </c>
      <c r="D29" s="73">
        <f t="shared" si="10"/>
        <v>3892107.3400000003</v>
      </c>
      <c r="E29" s="104">
        <f t="shared" si="11"/>
        <v>2186365.94</v>
      </c>
      <c r="F29" s="110">
        <v>245439.64</v>
      </c>
      <c r="G29" s="111">
        <f>192701.85-1000</f>
        <v>191701.85</v>
      </c>
      <c r="H29" s="86">
        <v>48209.319999999992</v>
      </c>
      <c r="I29" s="84">
        <v>4600</v>
      </c>
      <c r="J29" s="84">
        <v>1696415.13</v>
      </c>
      <c r="K29" s="73">
        <f t="shared" si="15"/>
        <v>1335339.9700000002</v>
      </c>
      <c r="L29" s="73">
        <v>919266.26</v>
      </c>
      <c r="M29" s="73">
        <v>190673.09</v>
      </c>
      <c r="N29" s="86">
        <v>12804.86</v>
      </c>
      <c r="O29" s="73"/>
      <c r="P29" s="156">
        <v>212595.76</v>
      </c>
      <c r="Q29" s="73">
        <f t="shared" si="16"/>
        <v>370401.43</v>
      </c>
      <c r="R29" s="113">
        <v>268380.13</v>
      </c>
      <c r="S29" s="73">
        <v>43254.560000000005</v>
      </c>
      <c r="T29" s="73">
        <v>8556.75</v>
      </c>
      <c r="U29" s="73">
        <v>1400</v>
      </c>
      <c r="V29" s="133">
        <v>48809.99</v>
      </c>
    </row>
    <row r="30" spans="1:22" x14ac:dyDescent="0.25">
      <c r="A30" s="364"/>
      <c r="B30" s="72" t="str">
        <f>IF(L!$A$1=1,L!B242,IF(L!$A$1=2,L!C242,L!D242))</f>
        <v>2023 Dhjetor</v>
      </c>
      <c r="C30" s="73">
        <f t="shared" si="0"/>
        <v>6519943.6200000001</v>
      </c>
      <c r="D30" s="73">
        <f t="shared" si="10"/>
        <v>6519943.6200000001</v>
      </c>
      <c r="E30" s="104">
        <f t="shared" si="11"/>
        <v>4030276.7100000004</v>
      </c>
      <c r="F30" s="88">
        <v>254333.20000000007</v>
      </c>
      <c r="G30" s="73">
        <v>297272.22000000003</v>
      </c>
      <c r="H30" s="86">
        <v>103297.34000000001</v>
      </c>
      <c r="I30" s="73">
        <v>123229.27</v>
      </c>
      <c r="J30" s="73">
        <v>3252144.68</v>
      </c>
      <c r="K30" s="73">
        <f t="shared" si="15"/>
        <v>1607078.31</v>
      </c>
      <c r="L30" s="73">
        <v>924064.52999999991</v>
      </c>
      <c r="M30" s="73">
        <v>248238.48</v>
      </c>
      <c r="N30" s="86">
        <v>24153.06</v>
      </c>
      <c r="O30" s="73"/>
      <c r="P30" s="73">
        <v>410622.24</v>
      </c>
      <c r="Q30" s="73">
        <f t="shared" si="16"/>
        <v>882588.59999999986</v>
      </c>
      <c r="R30" s="73">
        <v>302744.80999999994</v>
      </c>
      <c r="S30" s="73">
        <v>41855.549999999996</v>
      </c>
      <c r="T30" s="73">
        <v>70497.899999999994</v>
      </c>
      <c r="U30" s="73"/>
      <c r="V30" s="73">
        <v>467490.34</v>
      </c>
    </row>
    <row r="31" spans="1:22" x14ac:dyDescent="0.25">
      <c r="A31" s="365"/>
      <c r="B31" s="74" t="str">
        <f>IF(L!$A$1=1,L!B243,IF(L!$A$1=2,L!C243,L!D243))</f>
        <v>Gjithsej 2023</v>
      </c>
      <c r="C31" s="75">
        <f t="shared" si="0"/>
        <v>40240827.560000002</v>
      </c>
      <c r="D31" s="76">
        <f>SUM(D19:D30)</f>
        <v>40240827.560000002</v>
      </c>
      <c r="E31" s="76">
        <f t="shared" ref="E31:V31" si="17">SUM(E19:E30)</f>
        <v>18776539.050000001</v>
      </c>
      <c r="F31" s="76">
        <f t="shared" si="17"/>
        <v>2594173.1300000004</v>
      </c>
      <c r="G31" s="76">
        <f t="shared" si="17"/>
        <v>2318957.1800000006</v>
      </c>
      <c r="H31" s="76">
        <f t="shared" si="17"/>
        <v>554871.41999999993</v>
      </c>
      <c r="I31" s="76">
        <f t="shared" si="17"/>
        <v>859387.28</v>
      </c>
      <c r="J31" s="76">
        <f t="shared" si="17"/>
        <v>12449150.039999999</v>
      </c>
      <c r="K31" s="76">
        <f t="shared" si="17"/>
        <v>16477512.330000004</v>
      </c>
      <c r="L31" s="76">
        <f t="shared" si="17"/>
        <v>13453762.159999998</v>
      </c>
      <c r="M31" s="76">
        <f t="shared" si="17"/>
        <v>1507015.81</v>
      </c>
      <c r="N31" s="76">
        <f t="shared" si="17"/>
        <v>179238.44</v>
      </c>
      <c r="O31" s="76">
        <f t="shared" si="17"/>
        <v>0</v>
      </c>
      <c r="P31" s="76">
        <f t="shared" si="17"/>
        <v>1337495.92</v>
      </c>
      <c r="Q31" s="76">
        <f t="shared" si="17"/>
        <v>4986776.18</v>
      </c>
      <c r="R31" s="76">
        <f t="shared" si="17"/>
        <v>3243659.7199999993</v>
      </c>
      <c r="S31" s="76">
        <f t="shared" si="17"/>
        <v>655565.02000000014</v>
      </c>
      <c r="T31" s="76">
        <f t="shared" si="17"/>
        <v>175454.38999999998</v>
      </c>
      <c r="U31" s="76">
        <f t="shared" si="17"/>
        <v>100289.2</v>
      </c>
      <c r="V31" s="76">
        <f t="shared" si="17"/>
        <v>811807.85000000009</v>
      </c>
    </row>
    <row r="32" spans="1:22" x14ac:dyDescent="0.25">
      <c r="A32" s="363">
        <v>2024</v>
      </c>
      <c r="B32" s="72" t="s">
        <v>881</v>
      </c>
      <c r="C32" s="198">
        <f t="shared" ref="C32:C44" si="18">E32+K32+Q32</f>
        <v>3596291.4999999995</v>
      </c>
      <c r="D32" s="254">
        <f t="shared" ref="D32:D43" si="19">+E32+K32+Q32</f>
        <v>3596291.4999999995</v>
      </c>
      <c r="E32" s="255">
        <f t="shared" ref="E32:E43" si="20">+F32+G32+H32+I32+J32</f>
        <v>492190.75000000017</v>
      </c>
      <c r="F32" s="256">
        <v>261975.89000000019</v>
      </c>
      <c r="G32" s="200">
        <v>166112.17000000001</v>
      </c>
      <c r="H32" s="201">
        <v>64102.69</v>
      </c>
      <c r="I32" s="256"/>
      <c r="J32" s="257"/>
      <c r="K32" s="94">
        <f t="shared" ref="K32" si="21">SUM(L32:P32)</f>
        <v>2809688.0999999996</v>
      </c>
      <c r="L32" s="94">
        <v>2797371.26</v>
      </c>
      <c r="M32" s="198"/>
      <c r="N32" s="202">
        <v>12316.84</v>
      </c>
      <c r="O32" s="198"/>
      <c r="P32" s="198"/>
      <c r="Q32" s="254">
        <f t="shared" si="16"/>
        <v>294412.65000000002</v>
      </c>
      <c r="R32" s="94">
        <v>276302.08000000002</v>
      </c>
      <c r="S32" s="198">
        <v>1949</v>
      </c>
      <c r="T32" s="202">
        <v>16161.57</v>
      </c>
      <c r="U32" s="198"/>
      <c r="V32" s="198"/>
    </row>
    <row r="33" spans="1:22" x14ac:dyDescent="0.25">
      <c r="A33" s="363"/>
      <c r="B33" s="72" t="s">
        <v>882</v>
      </c>
      <c r="C33" s="73">
        <f t="shared" si="18"/>
        <v>2410968.73</v>
      </c>
      <c r="D33" s="73">
        <f t="shared" si="19"/>
        <v>2410968.73</v>
      </c>
      <c r="E33" s="210">
        <f t="shared" si="20"/>
        <v>944781.66999999993</v>
      </c>
      <c r="F33" s="204">
        <v>233743.21</v>
      </c>
      <c r="G33" s="107">
        <v>387579.9</v>
      </c>
      <c r="H33" s="204">
        <v>58184.62000000001</v>
      </c>
      <c r="I33" s="107">
        <v>39289.199999999997</v>
      </c>
      <c r="J33" s="204">
        <v>225984.74</v>
      </c>
      <c r="K33" s="73">
        <f t="shared" ref="K33" si="22">SUM(L33:P33)</f>
        <v>1090829.27</v>
      </c>
      <c r="L33" s="93">
        <v>957547.44000000006</v>
      </c>
      <c r="M33" s="92">
        <v>111657.40999999999</v>
      </c>
      <c r="N33" s="204">
        <v>21624.42</v>
      </c>
      <c r="O33" s="92"/>
      <c r="P33" s="86"/>
      <c r="Q33" s="73">
        <f t="shared" ref="Q33:Q37" si="23">SUM(R33:V33)</f>
        <v>375357.78999999992</v>
      </c>
      <c r="R33" s="86">
        <v>289980.29999999993</v>
      </c>
      <c r="S33" s="92">
        <v>51823.7</v>
      </c>
      <c r="T33" s="204">
        <v>33553.79</v>
      </c>
      <c r="U33" s="92"/>
      <c r="V33" s="86"/>
    </row>
    <row r="34" spans="1:22" x14ac:dyDescent="0.25">
      <c r="A34" s="363"/>
      <c r="B34" s="72" t="s">
        <v>883</v>
      </c>
      <c r="C34" s="73">
        <f t="shared" si="18"/>
        <v>2680311.94</v>
      </c>
      <c r="D34" s="73">
        <f t="shared" si="19"/>
        <v>2680311.94</v>
      </c>
      <c r="E34" s="210">
        <f t="shared" si="20"/>
        <v>1246859.4299999997</v>
      </c>
      <c r="F34" s="105">
        <v>239779.06</v>
      </c>
      <c r="G34" s="204">
        <v>290913.01999999984</v>
      </c>
      <c r="H34" s="204">
        <v>55014.22</v>
      </c>
      <c r="I34" s="107">
        <v>48050</v>
      </c>
      <c r="J34" s="106">
        <v>613103.13</v>
      </c>
      <c r="K34" s="73">
        <f>SUM(L34:P34)</f>
        <v>1057594.4500000002</v>
      </c>
      <c r="L34" s="93">
        <v>962562.85000000009</v>
      </c>
      <c r="M34" s="206">
        <v>70146.680000000139</v>
      </c>
      <c r="N34" s="206">
        <v>24884.92</v>
      </c>
      <c r="O34" s="92"/>
      <c r="P34" s="72"/>
      <c r="Q34" s="73">
        <f t="shared" si="23"/>
        <v>375858.06</v>
      </c>
      <c r="R34" s="86">
        <v>286150.15999999997</v>
      </c>
      <c r="S34" s="204">
        <v>55593.71</v>
      </c>
      <c r="T34" s="92">
        <v>21114.19</v>
      </c>
      <c r="U34" s="92">
        <v>13000</v>
      </c>
      <c r="V34" s="86"/>
    </row>
    <row r="35" spans="1:22" x14ac:dyDescent="0.25">
      <c r="A35" s="363"/>
      <c r="B35" s="72" t="s">
        <v>884</v>
      </c>
      <c r="C35" s="244">
        <f t="shared" si="18"/>
        <v>3480931.84</v>
      </c>
      <c r="D35" s="244">
        <f t="shared" si="19"/>
        <v>3480931.84</v>
      </c>
      <c r="E35" s="245">
        <f t="shared" si="20"/>
        <v>1344587.52</v>
      </c>
      <c r="F35" s="113">
        <v>233095.45</v>
      </c>
      <c r="G35" s="113">
        <v>252408.84000000003</v>
      </c>
      <c r="H35" s="113">
        <v>73241.459999999992</v>
      </c>
      <c r="I35" s="246">
        <v>124870</v>
      </c>
      <c r="J35" s="247">
        <v>660971.77</v>
      </c>
      <c r="K35" s="244">
        <f t="shared" ref="K35:K43" si="24">SUM(L35:P35)</f>
        <v>1690888.92</v>
      </c>
      <c r="L35" s="248">
        <v>1519666.74</v>
      </c>
      <c r="M35" s="249">
        <v>114882.39999999997</v>
      </c>
      <c r="N35" s="250">
        <v>12279.28</v>
      </c>
      <c r="O35" s="250"/>
      <c r="P35" s="58">
        <v>44060.5</v>
      </c>
      <c r="Q35" s="251">
        <f t="shared" si="23"/>
        <v>445455.39999999997</v>
      </c>
      <c r="R35" s="252">
        <v>281201.8</v>
      </c>
      <c r="S35" s="253">
        <v>91281.17</v>
      </c>
      <c r="T35" s="113">
        <v>12769.58</v>
      </c>
      <c r="U35" s="253">
        <v>16500</v>
      </c>
      <c r="V35" s="253">
        <v>43702.85</v>
      </c>
    </row>
    <row r="36" spans="1:22" x14ac:dyDescent="0.25">
      <c r="A36" s="363"/>
      <c r="B36" s="72" t="s">
        <v>885</v>
      </c>
      <c r="C36" s="73">
        <f t="shared" si="18"/>
        <v>3152540.4</v>
      </c>
      <c r="D36" s="73">
        <f t="shared" si="19"/>
        <v>3152540.4</v>
      </c>
      <c r="E36" s="104">
        <f t="shared" si="20"/>
        <v>1566958.5</v>
      </c>
      <c r="F36" s="113">
        <v>224304.90999999992</v>
      </c>
      <c r="G36" s="108">
        <v>370821</v>
      </c>
      <c r="H36" s="115">
        <v>61640.08</v>
      </c>
      <c r="I36" s="108">
        <v>140044.01</v>
      </c>
      <c r="J36" s="109">
        <v>770148.5</v>
      </c>
      <c r="K36" s="73">
        <f t="shared" si="24"/>
        <v>1169088.6400000001</v>
      </c>
      <c r="L36" s="86">
        <v>1064255.75</v>
      </c>
      <c r="M36" s="138">
        <v>59639.73</v>
      </c>
      <c r="N36" s="151">
        <v>9987.56</v>
      </c>
      <c r="O36" s="143"/>
      <c r="P36" s="143">
        <v>35205.599999999999</v>
      </c>
      <c r="Q36" s="251">
        <f t="shared" si="23"/>
        <v>416493.25999999995</v>
      </c>
      <c r="R36" s="86">
        <v>296993.21999999997</v>
      </c>
      <c r="S36" s="113">
        <v>44988.84</v>
      </c>
      <c r="T36" s="86">
        <v>8011.2</v>
      </c>
      <c r="U36" s="86">
        <v>66500</v>
      </c>
      <c r="V36" s="113"/>
    </row>
    <row r="37" spans="1:22" x14ac:dyDescent="0.25">
      <c r="A37" s="363"/>
      <c r="B37" s="72" t="s">
        <v>886</v>
      </c>
      <c r="C37" s="73">
        <f t="shared" si="18"/>
        <v>3595001.8699999996</v>
      </c>
      <c r="D37" s="73">
        <f t="shared" si="19"/>
        <v>3595001.8699999996</v>
      </c>
      <c r="E37" s="104">
        <f t="shared" si="20"/>
        <v>1159798.76</v>
      </c>
      <c r="F37" s="108">
        <v>221955</v>
      </c>
      <c r="G37" s="108">
        <f>288070.14-500</f>
        <v>287570.14</v>
      </c>
      <c r="H37" s="113">
        <v>45688.87</v>
      </c>
      <c r="I37" s="108">
        <v>80732.679999999993</v>
      </c>
      <c r="J37" s="113">
        <v>523852.07000000007</v>
      </c>
      <c r="K37" s="73">
        <f t="shared" si="24"/>
        <v>2127381.71</v>
      </c>
      <c r="L37" s="86">
        <v>1813966.43</v>
      </c>
      <c r="M37" s="138">
        <f>101158.65+500</f>
        <v>101658.65</v>
      </c>
      <c r="N37" s="152">
        <v>9984.14</v>
      </c>
      <c r="O37" s="152"/>
      <c r="P37" s="152">
        <v>201772.49</v>
      </c>
      <c r="Q37" s="153">
        <f t="shared" si="23"/>
        <v>307821.40000000002</v>
      </c>
      <c r="R37" s="86">
        <v>290440.57</v>
      </c>
      <c r="S37" s="86">
        <v>11252.58</v>
      </c>
      <c r="T37" s="86">
        <v>6128.25</v>
      </c>
      <c r="U37" s="86"/>
      <c r="V37" s="86"/>
    </row>
    <row r="38" spans="1:22" x14ac:dyDescent="0.25">
      <c r="A38" s="363"/>
      <c r="B38" s="72" t="s">
        <v>887</v>
      </c>
      <c r="C38" s="73">
        <f t="shared" si="18"/>
        <v>4129048.41</v>
      </c>
      <c r="D38" s="73">
        <f t="shared" si="19"/>
        <v>4129048.41</v>
      </c>
      <c r="E38" s="104">
        <f t="shared" si="20"/>
        <v>2409488.7800000003</v>
      </c>
      <c r="F38" s="113">
        <v>223315.4</v>
      </c>
      <c r="G38" s="115">
        <v>541943.81000000006</v>
      </c>
      <c r="H38" s="115">
        <v>36548.660000000003</v>
      </c>
      <c r="I38" s="91">
        <v>283100.31</v>
      </c>
      <c r="J38" s="116">
        <v>1324580.6000000001</v>
      </c>
      <c r="K38" s="73">
        <f t="shared" si="24"/>
        <v>1247882.54</v>
      </c>
      <c r="L38" s="86">
        <v>947344.01</v>
      </c>
      <c r="M38" s="113">
        <v>65531.65</v>
      </c>
      <c r="N38" s="86">
        <v>9849.8799999999992</v>
      </c>
      <c r="O38" s="86"/>
      <c r="P38" s="238">
        <v>225157</v>
      </c>
      <c r="Q38" s="73">
        <f>SUM(R38:V38)</f>
        <v>471677.09000000008</v>
      </c>
      <c r="R38" s="86">
        <v>283500.58000000007</v>
      </c>
      <c r="S38" s="239">
        <v>64236.07</v>
      </c>
      <c r="T38" s="113">
        <v>6240.44</v>
      </c>
      <c r="U38" s="73">
        <v>17700</v>
      </c>
      <c r="V38" s="113">
        <v>100000</v>
      </c>
    </row>
    <row r="39" spans="1:22" x14ac:dyDescent="0.25">
      <c r="A39" s="363"/>
      <c r="B39" s="72" t="s">
        <v>888</v>
      </c>
      <c r="C39" s="73">
        <f t="shared" si="18"/>
        <v>3365118.1100000003</v>
      </c>
      <c r="D39" s="73">
        <f t="shared" si="19"/>
        <v>3365118.1100000003</v>
      </c>
      <c r="E39" s="104">
        <f t="shared" si="20"/>
        <v>1630581.0899999999</v>
      </c>
      <c r="F39" s="84">
        <v>215850.59</v>
      </c>
      <c r="G39" s="113">
        <f>190136.12-4550+2563.3</f>
        <v>188149.41999999998</v>
      </c>
      <c r="H39" s="86">
        <v>45241.850000000006</v>
      </c>
      <c r="I39" s="84">
        <f>187485.08-5255.8</f>
        <v>182229.28</v>
      </c>
      <c r="J39" s="109">
        <v>999109.95</v>
      </c>
      <c r="K39" s="73">
        <f t="shared" si="24"/>
        <v>996340.16000000015</v>
      </c>
      <c r="L39" s="85">
        <v>950759.35000000009</v>
      </c>
      <c r="M39" s="85">
        <v>36456.78</v>
      </c>
      <c r="N39" s="87">
        <v>9124.0300000000007</v>
      </c>
      <c r="O39" s="85"/>
      <c r="P39" s="113"/>
      <c r="Q39" s="73">
        <f>SUM(R39:V39)</f>
        <v>738196.8600000001</v>
      </c>
      <c r="R39" s="86">
        <v>308136.17</v>
      </c>
      <c r="S39" s="113">
        <v>110550.22</v>
      </c>
      <c r="T39" s="73">
        <v>6474.0199999999995</v>
      </c>
      <c r="U39" s="73">
        <v>13336.61</v>
      </c>
      <c r="V39" s="73">
        <v>299699.84000000003</v>
      </c>
    </row>
    <row r="40" spans="1:22" x14ac:dyDescent="0.25">
      <c r="A40" s="363"/>
      <c r="B40" s="72" t="s">
        <v>889</v>
      </c>
      <c r="C40" s="73">
        <f t="shared" si="18"/>
        <v>3819224.97</v>
      </c>
      <c r="D40" s="73">
        <f t="shared" si="19"/>
        <v>3819224.97</v>
      </c>
      <c r="E40" s="104">
        <f t="shared" si="20"/>
        <v>2042058.53</v>
      </c>
      <c r="F40" s="84">
        <v>223074.66999999998</v>
      </c>
      <c r="G40" s="84">
        <v>221769.26</v>
      </c>
      <c r="H40" s="86">
        <v>42033.98</v>
      </c>
      <c r="I40" s="84">
        <v>13910.3</v>
      </c>
      <c r="J40" s="84">
        <v>1541270.32</v>
      </c>
      <c r="K40" s="73">
        <f t="shared" si="24"/>
        <v>1334955.04</v>
      </c>
      <c r="L40" s="84">
        <v>962859.38000000012</v>
      </c>
      <c r="M40" s="84">
        <v>23553</v>
      </c>
      <c r="N40" s="58">
        <v>4811.43</v>
      </c>
      <c r="O40" s="84"/>
      <c r="P40" s="84">
        <v>343731.23</v>
      </c>
      <c r="Q40" s="73">
        <f t="shared" ref="Q40:Q43" si="25">SUM(R40:V40)</f>
        <v>442211.4</v>
      </c>
      <c r="R40" s="73">
        <v>284353.31</v>
      </c>
      <c r="S40" s="73">
        <v>47832.98</v>
      </c>
      <c r="T40" s="73">
        <v>6615.71</v>
      </c>
      <c r="U40" s="73"/>
      <c r="V40" s="73">
        <v>103409.4</v>
      </c>
    </row>
    <row r="41" spans="1:22" x14ac:dyDescent="0.25">
      <c r="A41" s="364"/>
      <c r="B41" s="72" t="s">
        <v>890</v>
      </c>
      <c r="C41" s="73">
        <f t="shared" si="18"/>
        <v>4601287.38</v>
      </c>
      <c r="D41" s="73">
        <f t="shared" si="19"/>
        <v>4601287.38</v>
      </c>
      <c r="E41" s="104">
        <f t="shared" si="20"/>
        <v>2773719.2199999997</v>
      </c>
      <c r="F41" s="113">
        <v>223252.8</v>
      </c>
      <c r="G41" s="84">
        <v>294769.25</v>
      </c>
      <c r="H41" s="86">
        <v>50685.229999999996</v>
      </c>
      <c r="I41" s="84"/>
      <c r="J41" s="84">
        <v>2205011.94</v>
      </c>
      <c r="K41" s="73">
        <f t="shared" si="24"/>
        <v>1192902.6100000001</v>
      </c>
      <c r="L41" s="73">
        <f>1010838.89-50400</f>
        <v>960438.89</v>
      </c>
      <c r="M41" s="103">
        <v>101202.20000000001</v>
      </c>
      <c r="N41" s="134">
        <v>9989.1200000000008</v>
      </c>
      <c r="O41" s="103"/>
      <c r="P41" s="103">
        <v>121272.4</v>
      </c>
      <c r="Q41" s="73">
        <f t="shared" si="25"/>
        <v>634665.55000000005</v>
      </c>
      <c r="R41" s="73">
        <f>285998+5455</f>
        <v>291453</v>
      </c>
      <c r="S41" s="241">
        <v>101982.06000000001</v>
      </c>
      <c r="T41" s="73">
        <v>7336.5999999999995</v>
      </c>
      <c r="U41" s="73">
        <v>12800</v>
      </c>
      <c r="V41" s="73">
        <v>221093.89</v>
      </c>
    </row>
    <row r="42" spans="1:22" x14ac:dyDescent="0.25">
      <c r="A42" s="364"/>
      <c r="B42" s="72" t="s">
        <v>891</v>
      </c>
      <c r="C42" s="73">
        <f t="shared" si="18"/>
        <v>2961572.9499999997</v>
      </c>
      <c r="D42" s="73">
        <f t="shared" si="19"/>
        <v>2961572.9499999997</v>
      </c>
      <c r="E42" s="104">
        <f t="shared" si="20"/>
        <v>1122149.49</v>
      </c>
      <c r="F42" s="110">
        <v>242240.12</v>
      </c>
      <c r="G42" s="111">
        <v>286815.46999999997</v>
      </c>
      <c r="H42" s="86">
        <v>33121</v>
      </c>
      <c r="I42" s="84">
        <v>24942.5</v>
      </c>
      <c r="J42" s="84">
        <v>535030.4</v>
      </c>
      <c r="K42" s="73">
        <f t="shared" si="24"/>
        <v>1381609.0699999998</v>
      </c>
      <c r="L42" s="73">
        <v>971538</v>
      </c>
      <c r="M42" s="73">
        <v>99727.450000000012</v>
      </c>
      <c r="N42" s="86">
        <v>43.29</v>
      </c>
      <c r="O42" s="73"/>
      <c r="P42" s="156">
        <v>310300.32999999996</v>
      </c>
      <c r="Q42" s="73">
        <f t="shared" si="25"/>
        <v>457814.39</v>
      </c>
      <c r="R42" s="113">
        <v>273479.86</v>
      </c>
      <c r="S42" s="73">
        <v>56172.14</v>
      </c>
      <c r="T42" s="73">
        <v>49163.990000000005</v>
      </c>
      <c r="U42" s="73">
        <v>200</v>
      </c>
      <c r="V42" s="133">
        <v>78798.399999999994</v>
      </c>
    </row>
    <row r="43" spans="1:22" x14ac:dyDescent="0.25">
      <c r="A43" s="364"/>
      <c r="B43" s="72" t="s">
        <v>892</v>
      </c>
      <c r="C43" s="73">
        <f t="shared" si="18"/>
        <v>4686628.0299999993</v>
      </c>
      <c r="D43" s="73">
        <f t="shared" si="19"/>
        <v>4686628.0299999993</v>
      </c>
      <c r="E43" s="104">
        <f t="shared" si="20"/>
        <v>2917091.1199999996</v>
      </c>
      <c r="F43" s="88">
        <v>217214.96</v>
      </c>
      <c r="G43" s="73">
        <v>498180.14</v>
      </c>
      <c r="H43" s="86">
        <v>73451.340000000011</v>
      </c>
      <c r="I43" s="73">
        <v>38675</v>
      </c>
      <c r="J43" s="73">
        <v>2089569.6799999997</v>
      </c>
      <c r="K43" s="73">
        <f t="shared" si="24"/>
        <v>1062569.8700000001</v>
      </c>
      <c r="L43" s="73">
        <v>973846.12</v>
      </c>
      <c r="M43" s="73">
        <v>54152.28</v>
      </c>
      <c r="N43" s="86">
        <v>3101.62</v>
      </c>
      <c r="O43" s="73"/>
      <c r="P43" s="73">
        <v>31469.85</v>
      </c>
      <c r="Q43" s="73">
        <f t="shared" si="25"/>
        <v>706967.04000000004</v>
      </c>
      <c r="R43" s="73">
        <v>309753.96000000002</v>
      </c>
      <c r="S43" s="73">
        <v>136917.72</v>
      </c>
      <c r="T43" s="73">
        <v>26755.11</v>
      </c>
      <c r="U43" s="73"/>
      <c r="V43" s="73">
        <v>233540.25</v>
      </c>
    </row>
    <row r="44" spans="1:22" x14ac:dyDescent="0.25">
      <c r="A44" s="365"/>
      <c r="B44" s="74" t="s">
        <v>880</v>
      </c>
      <c r="C44" s="75">
        <f t="shared" si="18"/>
        <v>42478926.129999995</v>
      </c>
      <c r="D44" s="76">
        <f>SUM(D32:D43)</f>
        <v>42478926.130000003</v>
      </c>
      <c r="E44" s="76">
        <f t="shared" ref="E44:V44" si="26">SUM(E32:E43)</f>
        <v>19650264.859999999</v>
      </c>
      <c r="F44" s="76">
        <f t="shared" si="26"/>
        <v>2759802.06</v>
      </c>
      <c r="G44" s="76">
        <f t="shared" si="26"/>
        <v>3787032.4199999995</v>
      </c>
      <c r="H44" s="76">
        <f t="shared" si="26"/>
        <v>638953.99999999988</v>
      </c>
      <c r="I44" s="76">
        <f t="shared" si="26"/>
        <v>975843.28</v>
      </c>
      <c r="J44" s="76">
        <f t="shared" si="26"/>
        <v>11488633.1</v>
      </c>
      <c r="K44" s="76">
        <f t="shared" si="26"/>
        <v>17161730.379999999</v>
      </c>
      <c r="L44" s="76">
        <f t="shared" si="26"/>
        <v>14882156.220000001</v>
      </c>
      <c r="M44" s="76">
        <f t="shared" si="26"/>
        <v>838608.23000000021</v>
      </c>
      <c r="N44" s="76">
        <f t="shared" si="26"/>
        <v>127996.52999999998</v>
      </c>
      <c r="O44" s="76">
        <f t="shared" si="26"/>
        <v>0</v>
      </c>
      <c r="P44" s="76">
        <f t="shared" si="26"/>
        <v>1312969.3999999999</v>
      </c>
      <c r="Q44" s="76">
        <f t="shared" si="26"/>
        <v>5666930.8900000006</v>
      </c>
      <c r="R44" s="76">
        <f t="shared" si="26"/>
        <v>3471745.01</v>
      </c>
      <c r="S44" s="76">
        <f t="shared" si="26"/>
        <v>774580.19000000006</v>
      </c>
      <c r="T44" s="76">
        <f t="shared" si="26"/>
        <v>200324.45</v>
      </c>
      <c r="U44" s="76">
        <f t="shared" si="26"/>
        <v>140036.60999999999</v>
      </c>
      <c r="V44" s="76">
        <f t="shared" si="26"/>
        <v>1080244.6300000001</v>
      </c>
    </row>
    <row r="45" spans="1:22" x14ac:dyDescent="0.25">
      <c r="A45" s="363">
        <v>2025</v>
      </c>
      <c r="B45" s="72" t="s">
        <v>795</v>
      </c>
      <c r="C45" s="198">
        <f t="shared" ref="C45:C57" si="27">E45+K45+Q45</f>
        <v>1904725.9999999998</v>
      </c>
      <c r="D45" s="254">
        <f t="shared" ref="D45:D56" si="28">+E45+K45+Q45</f>
        <v>1904725.9999999998</v>
      </c>
      <c r="E45" s="255">
        <f t="shared" ref="E45:E56" si="29">+F45+G45+H45+I45+J45</f>
        <v>537486.56999999995</v>
      </c>
      <c r="F45" s="256">
        <v>240562</v>
      </c>
      <c r="G45" s="200">
        <v>158203.10999999999</v>
      </c>
      <c r="H45" s="201">
        <v>47563.26</v>
      </c>
      <c r="I45" s="256"/>
      <c r="J45" s="257">
        <v>91158.2</v>
      </c>
      <c r="K45" s="94">
        <f t="shared" ref="K45" si="30">SUM(L45:P45)</f>
        <v>1065468.92</v>
      </c>
      <c r="L45" s="94">
        <v>1055740.3799999999</v>
      </c>
      <c r="M45" s="198"/>
      <c r="N45" s="202">
        <v>9728.5400000000009</v>
      </c>
      <c r="O45" s="198"/>
      <c r="P45" s="198"/>
      <c r="Q45" s="73">
        <f t="shared" ref="Q45:Q50" si="31">SUM(R45:V45)</f>
        <v>301770.51</v>
      </c>
      <c r="R45" s="94">
        <v>301770.51</v>
      </c>
      <c r="S45" s="198"/>
      <c r="T45" s="202"/>
      <c r="U45" s="198"/>
      <c r="V45" s="198"/>
    </row>
    <row r="46" spans="1:22" x14ac:dyDescent="0.25">
      <c r="A46" s="363"/>
      <c r="B46" s="72" t="s">
        <v>893</v>
      </c>
      <c r="C46" s="73">
        <f t="shared" si="27"/>
        <v>3778213.1399999997</v>
      </c>
      <c r="D46" s="73">
        <f t="shared" si="28"/>
        <v>3778213.1399999997</v>
      </c>
      <c r="E46" s="210">
        <f t="shared" si="29"/>
        <v>1925025.71</v>
      </c>
      <c r="F46" s="204">
        <v>247711.16999999987</v>
      </c>
      <c r="G46" s="107">
        <v>493593.74</v>
      </c>
      <c r="H46" s="204">
        <v>129942.68000000001</v>
      </c>
      <c r="I46" s="107">
        <v>7540</v>
      </c>
      <c r="J46" s="204">
        <v>1046238.1199999999</v>
      </c>
      <c r="K46" s="73">
        <f t="shared" ref="K46" si="32">SUM(L46:P46)</f>
        <v>1425209.09</v>
      </c>
      <c r="L46" s="93">
        <f>1055288.92+156</f>
        <v>1055444.92</v>
      </c>
      <c r="M46" s="92">
        <v>81880.86</v>
      </c>
      <c r="N46" s="204"/>
      <c r="O46" s="92"/>
      <c r="P46" s="86">
        <v>287883.31</v>
      </c>
      <c r="Q46" s="73">
        <f t="shared" si="31"/>
        <v>427978.34</v>
      </c>
      <c r="R46" s="86">
        <v>304103.46000000002</v>
      </c>
      <c r="S46" s="92">
        <v>80184.05</v>
      </c>
      <c r="T46" s="204">
        <v>33690.83</v>
      </c>
      <c r="U46" s="92"/>
      <c r="V46" s="86">
        <v>10000</v>
      </c>
    </row>
    <row r="47" spans="1:22" x14ac:dyDescent="0.25">
      <c r="A47" s="363"/>
      <c r="B47" s="72" t="s">
        <v>894</v>
      </c>
      <c r="C47" s="73">
        <f t="shared" si="27"/>
        <v>3399387.5700000003</v>
      </c>
      <c r="D47" s="73">
        <f t="shared" si="28"/>
        <v>3399387.5700000003</v>
      </c>
      <c r="E47" s="210">
        <f t="shared" si="29"/>
        <v>1671154.12</v>
      </c>
      <c r="F47" s="105">
        <v>249030.58</v>
      </c>
      <c r="G47" s="204">
        <v>357309.72</v>
      </c>
      <c r="H47" s="204">
        <v>56042.770000000004</v>
      </c>
      <c r="I47" s="107">
        <v>110816.95999999999</v>
      </c>
      <c r="J47" s="106">
        <v>897954.09000000008</v>
      </c>
      <c r="K47" s="73">
        <f>SUM(L47:P47)</f>
        <v>1329757.8700000001</v>
      </c>
      <c r="L47" s="93">
        <v>1084228.81</v>
      </c>
      <c r="M47" s="206">
        <v>87356.790000000008</v>
      </c>
      <c r="N47" s="206">
        <v>22053.72</v>
      </c>
      <c r="O47" s="92"/>
      <c r="P47" s="72">
        <v>136118.54999999999</v>
      </c>
      <c r="Q47" s="73">
        <f t="shared" si="31"/>
        <v>398475.57999999996</v>
      </c>
      <c r="R47" s="86">
        <v>313503.68999999994</v>
      </c>
      <c r="S47" s="204">
        <v>62772.06</v>
      </c>
      <c r="T47" s="92">
        <v>22199.829999999998</v>
      </c>
      <c r="U47" s="92"/>
      <c r="V47" s="86"/>
    </row>
    <row r="48" spans="1:22" x14ac:dyDescent="0.25">
      <c r="A48" s="363"/>
      <c r="B48" s="72" t="s">
        <v>804</v>
      </c>
      <c r="C48" s="244">
        <f t="shared" si="27"/>
        <v>3942606.5599999996</v>
      </c>
      <c r="D48" s="244">
        <f t="shared" si="28"/>
        <v>3942606.5599999996</v>
      </c>
      <c r="E48" s="245">
        <f t="shared" si="29"/>
        <v>2329325.33</v>
      </c>
      <c r="F48" s="113">
        <v>244913.73</v>
      </c>
      <c r="G48" s="113">
        <v>315505.02</v>
      </c>
      <c r="H48" s="113">
        <v>50675.31</v>
      </c>
      <c r="I48" s="246">
        <v>145260</v>
      </c>
      <c r="J48" s="247">
        <v>1572971.27</v>
      </c>
      <c r="K48" s="244">
        <f t="shared" ref="K48:K56" si="33">SUM(L48:P48)</f>
        <v>1135517.6399999999</v>
      </c>
      <c r="L48" s="248">
        <v>1050067.18</v>
      </c>
      <c r="M48" s="249">
        <v>71825.05</v>
      </c>
      <c r="N48" s="250">
        <v>13625.41</v>
      </c>
      <c r="O48" s="250"/>
      <c r="Q48" s="251">
        <f t="shared" si="31"/>
        <v>477763.58999999997</v>
      </c>
      <c r="R48" s="252">
        <v>311588.33999999997</v>
      </c>
      <c r="S48" s="253">
        <v>54645.24</v>
      </c>
      <c r="T48" s="113">
        <v>19980.009999999998</v>
      </c>
      <c r="U48" s="253"/>
      <c r="V48" s="253">
        <v>91550</v>
      </c>
    </row>
    <row r="49" spans="1:22" x14ac:dyDescent="0.25">
      <c r="A49" s="363"/>
      <c r="B49" s="72" t="s">
        <v>806</v>
      </c>
      <c r="C49" s="73">
        <f t="shared" si="27"/>
        <v>3344841.6000000006</v>
      </c>
      <c r="D49" s="73">
        <f t="shared" si="28"/>
        <v>3344841.6000000006</v>
      </c>
      <c r="E49" s="104">
        <f t="shared" si="29"/>
        <v>1640353.5100000002</v>
      </c>
      <c r="F49" s="113">
        <v>256085.56</v>
      </c>
      <c r="G49" s="108">
        <v>517476.28000000009</v>
      </c>
      <c r="H49" s="115">
        <v>48953.520000000004</v>
      </c>
      <c r="I49" s="108">
        <v>171980</v>
      </c>
      <c r="J49" s="109">
        <v>645858.15</v>
      </c>
      <c r="K49" s="73">
        <f t="shared" si="33"/>
        <v>1300454.7200000002</v>
      </c>
      <c r="L49" s="86">
        <v>1040359.77</v>
      </c>
      <c r="M49" s="138">
        <v>58686.55</v>
      </c>
      <c r="N49" s="151">
        <v>14999.54</v>
      </c>
      <c r="O49" s="143"/>
      <c r="P49" s="143">
        <v>186408.86</v>
      </c>
      <c r="Q49" s="251">
        <f t="shared" si="31"/>
        <v>404033.37</v>
      </c>
      <c r="R49" s="86">
        <v>310251.01</v>
      </c>
      <c r="S49" s="113">
        <v>49951.87</v>
      </c>
      <c r="T49" s="86">
        <v>12030.49</v>
      </c>
      <c r="U49" s="86">
        <v>31800</v>
      </c>
      <c r="V49" s="113"/>
    </row>
    <row r="50" spans="1:22" x14ac:dyDescent="0.25">
      <c r="A50" s="363"/>
      <c r="B50" s="72" t="s">
        <v>808</v>
      </c>
      <c r="C50" s="73">
        <f t="shared" si="27"/>
        <v>3166568.28</v>
      </c>
      <c r="D50" s="73">
        <f t="shared" si="28"/>
        <v>3166568.28</v>
      </c>
      <c r="E50" s="104">
        <f t="shared" si="29"/>
        <v>1581493.6300000001</v>
      </c>
      <c r="F50" s="108">
        <v>273235</v>
      </c>
      <c r="G50" s="108">
        <v>370538.15</v>
      </c>
      <c r="H50" s="113">
        <v>22183.05</v>
      </c>
      <c r="I50" s="108">
        <v>197720</v>
      </c>
      <c r="J50" s="113">
        <v>717817.43</v>
      </c>
      <c r="K50" s="73">
        <f t="shared" si="33"/>
        <v>1106313.3399999999</v>
      </c>
      <c r="L50" s="86">
        <v>1040359.77</v>
      </c>
      <c r="M50" s="138">
        <v>55148.42</v>
      </c>
      <c r="N50" s="152">
        <v>10805.15</v>
      </c>
      <c r="O50" s="152"/>
      <c r="P50" s="152"/>
      <c r="Q50" s="153">
        <f t="shared" si="31"/>
        <v>478761.31</v>
      </c>
      <c r="R50" s="86">
        <v>309390.69</v>
      </c>
      <c r="S50" s="86">
        <v>13237.57</v>
      </c>
      <c r="T50" s="86">
        <v>22183.05</v>
      </c>
      <c r="U50" s="86">
        <v>85500</v>
      </c>
      <c r="V50" s="86">
        <v>48450</v>
      </c>
    </row>
    <row r="51" spans="1:22" x14ac:dyDescent="0.25">
      <c r="A51" s="363"/>
      <c r="B51" s="72" t="s">
        <v>811</v>
      </c>
      <c r="C51" s="73">
        <f t="shared" si="27"/>
        <v>3556835.69</v>
      </c>
      <c r="D51" s="73">
        <f t="shared" si="28"/>
        <v>3556835.69</v>
      </c>
      <c r="E51" s="104">
        <f t="shared" si="29"/>
        <v>1731425.29</v>
      </c>
      <c r="F51" s="113">
        <v>279916.84000000003</v>
      </c>
      <c r="G51" s="115">
        <v>285761.51999999996</v>
      </c>
      <c r="H51" s="115">
        <v>38776.810000000005</v>
      </c>
      <c r="I51" s="91">
        <v>146710.79999999999</v>
      </c>
      <c r="J51" s="116">
        <v>980259.32000000007</v>
      </c>
      <c r="K51" s="73">
        <f t="shared" si="33"/>
        <v>1389263.6399999997</v>
      </c>
      <c r="L51" s="86">
        <v>1132911.6099999999</v>
      </c>
      <c r="M51" s="113">
        <v>76804.459999999992</v>
      </c>
      <c r="N51" s="86">
        <v>9949.9</v>
      </c>
      <c r="O51" s="86"/>
      <c r="P51" s="238">
        <v>169597.66999999998</v>
      </c>
      <c r="Q51" s="73">
        <f>SUM(R51:V51)</f>
        <v>436146.76000000007</v>
      </c>
      <c r="R51" s="86">
        <v>357732.55000000005</v>
      </c>
      <c r="S51" s="239">
        <v>35044.75</v>
      </c>
      <c r="T51" s="113">
        <v>7835.46</v>
      </c>
      <c r="U51" s="73">
        <v>15350</v>
      </c>
      <c r="V51" s="113">
        <v>20184</v>
      </c>
    </row>
    <row r="52" spans="1:22" x14ac:dyDescent="0.25">
      <c r="A52" s="363"/>
      <c r="B52" s="72" t="s">
        <v>814</v>
      </c>
      <c r="C52" s="73">
        <f t="shared" si="27"/>
        <v>3201141.58</v>
      </c>
      <c r="D52" s="73">
        <f t="shared" si="28"/>
        <v>3201141.58</v>
      </c>
      <c r="E52" s="104">
        <f t="shared" si="29"/>
        <v>1235931.6499999999</v>
      </c>
      <c r="F52" s="84">
        <f>271390.32+3122</f>
        <v>274512.32</v>
      </c>
      <c r="G52" s="113">
        <f>272231.07-26975</f>
        <v>245256.07</v>
      </c>
      <c r="H52" s="86">
        <v>20184</v>
      </c>
      <c r="I52" s="84">
        <v>118460.56</v>
      </c>
      <c r="J52" s="109">
        <v>577518.69999999995</v>
      </c>
      <c r="K52" s="73">
        <f t="shared" si="33"/>
        <v>1439106.75</v>
      </c>
      <c r="L52" s="85">
        <v>1152880.6099999999</v>
      </c>
      <c r="M52" s="85">
        <v>20989.59</v>
      </c>
      <c r="N52" s="87">
        <f>25319.35+26924</f>
        <v>52243.35</v>
      </c>
      <c r="O52" s="85"/>
      <c r="P52" s="113">
        <v>212993.2</v>
      </c>
      <c r="Q52" s="73">
        <f>SUM(R52:V52)</f>
        <v>526103.18000000005</v>
      </c>
      <c r="R52" s="86">
        <v>337483.47000000003</v>
      </c>
      <c r="S52" s="113">
        <v>22624.710000000003</v>
      </c>
      <c r="T52" s="73">
        <v>1908</v>
      </c>
      <c r="U52" s="73"/>
      <c r="V52" s="73">
        <v>164087</v>
      </c>
    </row>
    <row r="53" spans="1:22" x14ac:dyDescent="0.25">
      <c r="A53" s="363"/>
      <c r="B53" s="72" t="s">
        <v>817</v>
      </c>
      <c r="C53" s="73">
        <f t="shared" si="27"/>
        <v>3409244.73</v>
      </c>
      <c r="D53" s="73">
        <f t="shared" si="28"/>
        <v>3409244.73</v>
      </c>
      <c r="E53" s="104">
        <f t="shared" si="29"/>
        <v>1746970.27</v>
      </c>
      <c r="F53" s="84">
        <v>267509.86</v>
      </c>
      <c r="G53" s="84">
        <v>306449.34000000003</v>
      </c>
      <c r="H53" s="86">
        <v>44438.57</v>
      </c>
      <c r="I53" s="84">
        <v>26265.100000000002</v>
      </c>
      <c r="J53" s="84">
        <v>1102307.4000000001</v>
      </c>
      <c r="K53" s="73">
        <f t="shared" si="33"/>
        <v>1269590.78</v>
      </c>
      <c r="L53" s="84">
        <v>1121234.5900000001</v>
      </c>
      <c r="M53" s="84">
        <v>100290.27999999994</v>
      </c>
      <c r="N53" s="58">
        <v>7983.21</v>
      </c>
      <c r="O53" s="84"/>
      <c r="P53" s="84">
        <v>40082.699999999997</v>
      </c>
      <c r="Q53" s="73">
        <f t="shared" ref="Q53:Q56" si="34">SUM(R53:V53)</f>
        <v>392683.68</v>
      </c>
      <c r="R53" s="73">
        <v>308312.7</v>
      </c>
      <c r="S53" s="73">
        <v>38531.730000000003</v>
      </c>
      <c r="T53" s="73">
        <v>6655.25</v>
      </c>
      <c r="U53" s="73"/>
      <c r="V53" s="73">
        <v>39184</v>
      </c>
    </row>
    <row r="54" spans="1:22" x14ac:dyDescent="0.25">
      <c r="A54" s="364"/>
      <c r="B54" s="72" t="s">
        <v>820</v>
      </c>
      <c r="C54" s="73">
        <f t="shared" si="27"/>
        <v>3450167.32</v>
      </c>
      <c r="D54" s="73">
        <f t="shared" si="28"/>
        <v>3450167.32</v>
      </c>
      <c r="E54" s="104">
        <f t="shared" si="29"/>
        <v>1712633.37</v>
      </c>
      <c r="F54" s="113">
        <v>277453.56999999995</v>
      </c>
      <c r="G54" s="84">
        <v>348195.56</v>
      </c>
      <c r="H54" s="86">
        <v>49223.64</v>
      </c>
      <c r="I54" s="84">
        <v>109903</v>
      </c>
      <c r="J54" s="84">
        <v>927857.60000000009</v>
      </c>
      <c r="K54" s="73">
        <f t="shared" si="33"/>
        <v>1369935.8800000001</v>
      </c>
      <c r="L54" s="73">
        <v>1118780.9200000002</v>
      </c>
      <c r="M54" s="103">
        <v>86498.729999999923</v>
      </c>
      <c r="N54" s="134">
        <v>15725.55</v>
      </c>
      <c r="O54" s="103"/>
      <c r="P54" s="103">
        <v>148930.68</v>
      </c>
      <c r="Q54" s="73">
        <f t="shared" si="34"/>
        <v>367598.07</v>
      </c>
      <c r="R54" s="73">
        <v>327121.05</v>
      </c>
      <c r="S54" s="241">
        <v>32213.43</v>
      </c>
      <c r="T54" s="73">
        <v>5863.59</v>
      </c>
      <c r="U54" s="73">
        <v>2400</v>
      </c>
      <c r="V54" s="73"/>
    </row>
    <row r="55" spans="1:22" x14ac:dyDescent="0.25">
      <c r="A55" s="364"/>
      <c r="B55" s="72" t="s">
        <v>895</v>
      </c>
      <c r="C55" s="73">
        <f t="shared" si="27"/>
        <v>3182114.72</v>
      </c>
      <c r="D55" s="73">
        <f t="shared" si="28"/>
        <v>3182114.72</v>
      </c>
      <c r="E55" s="104">
        <f t="shared" si="29"/>
        <v>1478713.75</v>
      </c>
      <c r="F55" s="110">
        <v>271726.8</v>
      </c>
      <c r="G55" s="111">
        <v>200816.36999999997</v>
      </c>
      <c r="H55" s="86">
        <v>55057.280000000006</v>
      </c>
      <c r="I55" s="84">
        <v>45670</v>
      </c>
      <c r="J55" s="84">
        <v>905443.29999999993</v>
      </c>
      <c r="K55" s="73">
        <f t="shared" si="33"/>
        <v>1293020.81</v>
      </c>
      <c r="L55" s="73">
        <v>1128728.1400000001</v>
      </c>
      <c r="M55" s="73">
        <v>84245.09</v>
      </c>
      <c r="N55" s="86">
        <v>14846.43</v>
      </c>
      <c r="O55" s="73"/>
      <c r="P55" s="156">
        <v>65201.15</v>
      </c>
      <c r="Q55" s="73">
        <f t="shared" si="34"/>
        <v>410380.16</v>
      </c>
      <c r="R55" s="113">
        <v>332297.65999999997</v>
      </c>
      <c r="S55" s="73">
        <v>44203.75</v>
      </c>
      <c r="T55" s="73">
        <v>19328.75</v>
      </c>
      <c r="U55" s="73">
        <v>14550</v>
      </c>
      <c r="V55" s="133"/>
    </row>
    <row r="56" spans="1:22" x14ac:dyDescent="0.25">
      <c r="A56" s="364"/>
      <c r="B56" s="72" t="s">
        <v>826</v>
      </c>
      <c r="C56" s="73">
        <f t="shared" si="27"/>
        <v>4588865.7</v>
      </c>
      <c r="D56" s="73">
        <f t="shared" si="28"/>
        <v>4588865.7</v>
      </c>
      <c r="E56" s="104">
        <f t="shared" si="29"/>
        <v>2781395.41</v>
      </c>
      <c r="F56" s="88">
        <v>267991</v>
      </c>
      <c r="G56" s="73">
        <v>359062</v>
      </c>
      <c r="H56" s="86">
        <v>114086.9</v>
      </c>
      <c r="I56" s="73">
        <v>28300</v>
      </c>
      <c r="J56" s="73">
        <v>2011955.5100000002</v>
      </c>
      <c r="K56" s="73">
        <f t="shared" si="33"/>
        <v>1330245.3899999999</v>
      </c>
      <c r="L56" s="73">
        <v>1135715.97</v>
      </c>
      <c r="M56" s="73">
        <v>103471</v>
      </c>
      <c r="N56" s="113">
        <v>18212</v>
      </c>
      <c r="O56" s="73"/>
      <c r="P56" s="73">
        <v>72846.42</v>
      </c>
      <c r="Q56" s="73">
        <f t="shared" si="34"/>
        <v>477224.9</v>
      </c>
      <c r="R56" s="73">
        <v>354769</v>
      </c>
      <c r="S56" s="73">
        <v>100598</v>
      </c>
      <c r="T56" s="73">
        <v>21757.9</v>
      </c>
      <c r="U56" s="73">
        <v>100</v>
      </c>
      <c r="V56" s="73"/>
    </row>
    <row r="57" spans="1:22" x14ac:dyDescent="0.25">
      <c r="A57" s="365"/>
      <c r="B57" s="74" t="s">
        <v>794</v>
      </c>
      <c r="C57" s="75">
        <f t="shared" si="27"/>
        <v>40924712.890000001</v>
      </c>
      <c r="D57" s="76">
        <f>SUM(D45:D56)</f>
        <v>40924712.890000008</v>
      </c>
      <c r="E57" s="76">
        <f t="shared" ref="E57:V57" si="35">SUM(E45:E56)</f>
        <v>20371908.609999999</v>
      </c>
      <c r="F57" s="76">
        <f t="shared" si="35"/>
        <v>3150648.4299999997</v>
      </c>
      <c r="G57" s="76">
        <f t="shared" si="35"/>
        <v>3958166.88</v>
      </c>
      <c r="H57" s="76">
        <f t="shared" si="35"/>
        <v>677127.79</v>
      </c>
      <c r="I57" s="76">
        <f t="shared" si="35"/>
        <v>1108626.42</v>
      </c>
      <c r="J57" s="76">
        <f t="shared" si="35"/>
        <v>11477339.090000002</v>
      </c>
      <c r="K57" s="76">
        <f t="shared" si="35"/>
        <v>15453884.83</v>
      </c>
      <c r="L57" s="76">
        <f t="shared" si="35"/>
        <v>13116452.67</v>
      </c>
      <c r="M57" s="76">
        <f t="shared" si="35"/>
        <v>827196.82</v>
      </c>
      <c r="N57" s="76">
        <f t="shared" si="35"/>
        <v>190172.79999999996</v>
      </c>
      <c r="O57" s="76">
        <f t="shared" si="35"/>
        <v>0</v>
      </c>
      <c r="P57" s="76">
        <f t="shared" si="35"/>
        <v>1320062.5399999996</v>
      </c>
      <c r="Q57" s="76">
        <f t="shared" si="35"/>
        <v>5098919.4500000011</v>
      </c>
      <c r="R57" s="76">
        <f t="shared" si="35"/>
        <v>3868324.1300000004</v>
      </c>
      <c r="S57" s="76">
        <f t="shared" si="35"/>
        <v>534007.15999999992</v>
      </c>
      <c r="T57" s="76">
        <f t="shared" si="35"/>
        <v>173433.16</v>
      </c>
      <c r="U57" s="76">
        <f t="shared" si="35"/>
        <v>149700</v>
      </c>
      <c r="V57" s="76">
        <f t="shared" si="35"/>
        <v>373455</v>
      </c>
    </row>
    <row r="58" spans="1:22" x14ac:dyDescent="0.25">
      <c r="A58" s="313"/>
      <c r="B58" s="314"/>
      <c r="C58" s="315"/>
      <c r="D58" s="316"/>
      <c r="E58" s="316"/>
      <c r="F58" s="316"/>
      <c r="G58" s="316"/>
      <c r="H58" s="316"/>
      <c r="I58" s="316"/>
      <c r="J58" s="316"/>
      <c r="K58" s="316"/>
      <c r="L58" s="316"/>
      <c r="M58" s="316"/>
      <c r="N58" s="316"/>
      <c r="O58" s="316"/>
      <c r="P58" s="316"/>
      <c r="Q58" s="316"/>
      <c r="R58" s="316"/>
      <c r="S58" s="316"/>
      <c r="T58" s="316"/>
      <c r="U58" s="316"/>
      <c r="V58" s="316"/>
    </row>
    <row r="59" spans="1:22" x14ac:dyDescent="0.25">
      <c r="A59" s="313"/>
      <c r="B59" s="314"/>
      <c r="C59" s="315"/>
      <c r="D59" s="316"/>
      <c r="E59" s="316"/>
      <c r="F59" s="316"/>
      <c r="G59" s="316"/>
      <c r="H59" s="316"/>
      <c r="I59" s="316"/>
      <c r="J59" s="316"/>
      <c r="K59" s="316"/>
      <c r="L59" s="316"/>
      <c r="M59" s="316"/>
      <c r="N59" s="316"/>
      <c r="O59" s="316"/>
      <c r="P59" s="316"/>
      <c r="Q59" s="316"/>
      <c r="R59" s="316"/>
      <c r="S59" s="316"/>
      <c r="T59" s="316"/>
      <c r="U59" s="316">
        <f>+U57-U58</f>
        <v>149700</v>
      </c>
      <c r="V59" s="316"/>
    </row>
    <row r="60" spans="1:22" x14ac:dyDescent="0.25">
      <c r="A60" s="313"/>
      <c r="B60" s="314"/>
      <c r="C60" s="315"/>
      <c r="D60" s="316"/>
      <c r="E60" s="316"/>
      <c r="F60" s="316"/>
      <c r="G60" s="316"/>
      <c r="H60" s="316"/>
      <c r="I60" s="316"/>
      <c r="J60" s="316"/>
      <c r="K60" s="316"/>
      <c r="L60" s="316"/>
      <c r="M60" s="316"/>
      <c r="N60" s="316"/>
      <c r="O60" s="316"/>
      <c r="P60" s="316"/>
      <c r="Q60" s="316"/>
      <c r="R60" s="316"/>
      <c r="S60" s="316"/>
      <c r="T60" s="316"/>
      <c r="U60" s="316"/>
      <c r="V60" s="316"/>
    </row>
    <row r="61" spans="1:22" x14ac:dyDescent="0.25">
      <c r="A61" s="313"/>
      <c r="B61" s="314"/>
      <c r="C61" s="315"/>
      <c r="D61" s="316"/>
      <c r="E61" s="316"/>
      <c r="F61" s="316"/>
      <c r="G61" s="316"/>
      <c r="H61" s="316"/>
      <c r="I61" s="316"/>
      <c r="J61" s="316"/>
      <c r="K61" s="316"/>
      <c r="L61" s="316"/>
      <c r="M61" s="316"/>
      <c r="N61" s="316"/>
      <c r="O61" s="316"/>
      <c r="P61" s="316"/>
      <c r="Q61" s="316"/>
      <c r="R61" s="316"/>
      <c r="S61" s="316"/>
      <c r="T61" s="316"/>
      <c r="U61" s="316"/>
      <c r="V61" s="316"/>
    </row>
    <row r="62" spans="1:22" x14ac:dyDescent="0.25">
      <c r="A62" s="313"/>
      <c r="B62" s="314"/>
      <c r="C62" s="315"/>
      <c r="D62" s="316"/>
      <c r="E62" s="316"/>
      <c r="F62" s="316"/>
      <c r="G62" s="316"/>
      <c r="H62" s="316"/>
      <c r="I62" s="316"/>
      <c r="J62" s="316"/>
      <c r="K62" s="316"/>
      <c r="L62" s="316"/>
      <c r="M62" s="316"/>
      <c r="N62" s="316"/>
      <c r="O62" s="316"/>
      <c r="P62" s="316"/>
      <c r="Q62" s="316"/>
      <c r="R62" s="316"/>
      <c r="S62" s="316"/>
      <c r="T62" s="316"/>
      <c r="U62" s="316"/>
      <c r="V62" s="316"/>
    </row>
    <row r="63" spans="1:22" x14ac:dyDescent="0.25">
      <c r="A63" s="313"/>
      <c r="B63" s="314"/>
      <c r="C63" s="315"/>
      <c r="D63" s="316"/>
      <c r="E63" s="316"/>
      <c r="F63" s="316"/>
      <c r="G63" s="316"/>
      <c r="H63" s="316"/>
      <c r="I63" s="316"/>
      <c r="J63" s="316"/>
      <c r="K63" s="316"/>
      <c r="L63" s="316"/>
      <c r="M63" s="316"/>
      <c r="N63" s="316"/>
      <c r="O63" s="316"/>
      <c r="P63" s="316"/>
      <c r="Q63" s="316"/>
      <c r="R63" s="316"/>
      <c r="S63" s="316"/>
      <c r="T63" s="316"/>
      <c r="U63" s="316"/>
      <c r="V63" s="316"/>
    </row>
    <row r="64" spans="1:22" x14ac:dyDescent="0.25">
      <c r="A64" s="313"/>
      <c r="B64" s="314"/>
      <c r="C64" s="315"/>
      <c r="D64" s="316"/>
      <c r="E64" s="316"/>
      <c r="F64" s="316"/>
      <c r="G64" s="316"/>
      <c r="H64" s="316"/>
      <c r="I64" s="316"/>
      <c r="J64" s="316"/>
      <c r="K64" s="316"/>
      <c r="L64" s="316"/>
      <c r="M64" s="316"/>
      <c r="N64" s="316"/>
      <c r="O64" s="316"/>
      <c r="P64" s="316"/>
      <c r="Q64" s="316"/>
      <c r="R64" s="316"/>
      <c r="S64" s="316"/>
      <c r="T64" s="316"/>
      <c r="U64" s="316"/>
      <c r="V64" s="316"/>
    </row>
    <row r="65" spans="1:22" x14ac:dyDescent="0.25">
      <c r="A65" s="313"/>
      <c r="B65" s="314"/>
      <c r="C65" s="315"/>
      <c r="D65" s="316"/>
      <c r="E65" s="316"/>
      <c r="F65" s="316"/>
      <c r="G65" s="316"/>
      <c r="H65" s="316"/>
      <c r="I65" s="316"/>
      <c r="J65" s="316"/>
      <c r="K65" s="316"/>
      <c r="L65" s="316"/>
      <c r="M65" s="316"/>
      <c r="N65" s="316"/>
      <c r="O65" s="316"/>
      <c r="P65" s="316"/>
      <c r="Q65" s="316"/>
      <c r="R65" s="316"/>
      <c r="S65" s="316"/>
      <c r="T65" s="316"/>
      <c r="U65" s="316"/>
      <c r="V65" s="316"/>
    </row>
    <row r="66" spans="1:22" x14ac:dyDescent="0.25">
      <c r="A66" s="313"/>
      <c r="B66" s="314"/>
      <c r="C66" s="315"/>
      <c r="D66" s="316"/>
      <c r="E66" s="316"/>
      <c r="F66" s="316"/>
      <c r="G66" s="316"/>
      <c r="H66" s="316"/>
      <c r="I66" s="316"/>
      <c r="J66" s="316"/>
      <c r="K66" s="316"/>
      <c r="L66" s="316"/>
      <c r="M66" s="316"/>
      <c r="N66" s="316"/>
      <c r="O66" s="316"/>
      <c r="P66" s="316"/>
      <c r="Q66" s="316"/>
      <c r="R66" s="316"/>
      <c r="S66" s="316"/>
      <c r="T66" s="316"/>
      <c r="U66" s="316"/>
      <c r="V66" s="316"/>
    </row>
    <row r="68" spans="1:22" x14ac:dyDescent="0.25">
      <c r="H68" s="78"/>
    </row>
    <row r="70" spans="1:22" x14ac:dyDescent="0.25">
      <c r="H70" s="158"/>
    </row>
    <row r="72" spans="1:22" x14ac:dyDescent="0.25">
      <c r="H72" s="158"/>
    </row>
  </sheetData>
  <mergeCells count="9">
    <mergeCell ref="D1:D2"/>
    <mergeCell ref="B3:B5"/>
    <mergeCell ref="A3:A5"/>
    <mergeCell ref="Q4:Q5"/>
    <mergeCell ref="K4:K5"/>
    <mergeCell ref="A45:A57"/>
    <mergeCell ref="A6:A18"/>
    <mergeCell ref="A32:A44"/>
    <mergeCell ref="A19:A31"/>
  </mergeCells>
  <phoneticPr fontId="54" type="noConversion"/>
  <pageMargins left="0.25" right="0.25" top="0.75" bottom="0.75" header="0.3" footer="0.3"/>
  <pageSetup paperSize="9" scale="43" fitToHeight="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Drop Down 2">
              <controlPr defaultSize="0" autoLine="0" autoPict="0">
                <anchor moveWithCells="1">
                  <from>
                    <xdr:col>4</xdr:col>
                    <xdr:colOff>0</xdr:colOff>
                    <xdr:row>0</xdr:row>
                    <xdr:rowOff>247650</xdr:rowOff>
                  </from>
                  <to>
                    <xdr:col>5</xdr:col>
                    <xdr:colOff>257175</xdr:colOff>
                    <xdr:row>0</xdr:row>
                    <xdr:rowOff>352425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R129"/>
  <sheetViews>
    <sheetView tabSelected="1" view="pageBreakPreview" zoomScale="80" zoomScaleNormal="80" zoomScaleSheetLayoutView="80" workbookViewId="0">
      <pane xSplit="2" ySplit="3" topLeftCell="C40" activePane="bottomRight" state="frozen"/>
      <selection pane="topRight" activeCell="C1" sqref="C1"/>
      <selection pane="bottomLeft" activeCell="A9" sqref="A9"/>
      <selection pane="bottomRight" activeCell="C58" sqref="C58:C59"/>
    </sheetView>
  </sheetViews>
  <sheetFormatPr defaultColWidth="9.140625" defaultRowHeight="15" x14ac:dyDescent="0.25"/>
  <cols>
    <col min="1" max="1" width="7.140625" customWidth="1"/>
    <col min="2" max="2" width="20.140625" customWidth="1"/>
    <col min="3" max="3" width="14.28515625" customWidth="1"/>
    <col min="4" max="4" width="15.5703125" style="1" customWidth="1"/>
    <col min="5" max="5" width="15.140625" style="1" customWidth="1"/>
    <col min="6" max="6" width="13.28515625" style="1" customWidth="1"/>
    <col min="7" max="7" width="11.5703125" customWidth="1"/>
    <col min="8" max="8" width="16.28515625" customWidth="1"/>
    <col min="9" max="9" width="14.85546875" customWidth="1"/>
    <col min="10" max="10" width="14.28515625" bestFit="1" customWidth="1"/>
    <col min="11" max="11" width="12.85546875" customWidth="1"/>
    <col min="12" max="12" width="13.5703125" customWidth="1"/>
    <col min="13" max="13" width="14" customWidth="1"/>
    <col min="14" max="14" width="9.28515625" hidden="1" customWidth="1"/>
    <col min="15" max="15" width="19.7109375" customWidth="1"/>
    <col min="16" max="16" width="32.5703125" customWidth="1"/>
    <col min="17" max="17" width="14" customWidth="1"/>
    <col min="18" max="18" width="13.42578125" customWidth="1"/>
  </cols>
  <sheetData>
    <row r="1" spans="1:18" s="2" customFormat="1" ht="26.25" customHeight="1" x14ac:dyDescent="0.25">
      <c r="A1" s="9" t="str">
        <f>IF(L!$A$1=1,L!G6,IF(L!$A$1=2,L!G16,L!G26))</f>
        <v>Tabela 2: Pranimet</v>
      </c>
      <c r="B1" s="9"/>
      <c r="D1" s="3"/>
      <c r="E1" s="3"/>
      <c r="F1" s="3"/>
    </row>
    <row r="2" spans="1:18" s="2" customFormat="1" ht="17.25" customHeight="1" x14ac:dyDescent="0.25">
      <c r="A2" s="79" t="s">
        <v>876</v>
      </c>
      <c r="E2" s="3"/>
      <c r="F2" s="3"/>
    </row>
    <row r="3" spans="1:18" s="1" customFormat="1" ht="139.5" customHeight="1" x14ac:dyDescent="0.35">
      <c r="A3" s="304" t="str">
        <f>IF(L!$A$1=1,L!G8,IF(L!$A$1=2,L!G18,L!G28))</f>
        <v>Viti</v>
      </c>
      <c r="B3" s="304" t="str">
        <f>IF(L!$A$1=1,L!H8,IF(L!$A$1=2,L!H18,L!H28))</f>
        <v>Viti / Muaji</v>
      </c>
      <c r="C3" s="305" t="str">
        <f>IF(L!$A$1=1,L!I8,IF(L!$A$1=2,L!I18,L!I28))</f>
        <v>Gjithsej Pranimet</v>
      </c>
      <c r="D3" s="306" t="str">
        <f>IF(L!$A$1=1,L!O8,IF(L!$A$1=2,L!O18,L!O28))</f>
        <v xml:space="preserve">Tatimi në pronë </v>
      </c>
      <c r="E3" s="307" t="s">
        <v>870</v>
      </c>
      <c r="F3" s="308" t="s">
        <v>873</v>
      </c>
      <c r="G3" s="306" t="s">
        <v>871</v>
      </c>
      <c r="H3" s="306" t="s">
        <v>878</v>
      </c>
      <c r="I3" s="306" t="s">
        <v>872</v>
      </c>
      <c r="J3" s="306" t="s">
        <v>874</v>
      </c>
      <c r="K3" s="306" t="s">
        <v>875</v>
      </c>
      <c r="L3" s="306" t="s">
        <v>879</v>
      </c>
      <c r="M3" s="306" t="s">
        <v>877</v>
      </c>
      <c r="N3" s="309"/>
    </row>
    <row r="4" spans="1:18" s="1" customFormat="1" ht="15" customHeight="1" x14ac:dyDescent="0.25">
      <c r="A4" s="180"/>
      <c r="B4" s="180"/>
      <c r="C4" s="181"/>
      <c r="D4" s="182"/>
      <c r="E4" s="183"/>
      <c r="F4" s="184"/>
      <c r="G4" s="54"/>
      <c r="H4" s="182"/>
      <c r="I4" s="54"/>
      <c r="J4" s="182"/>
      <c r="K4" s="182"/>
      <c r="L4" s="182"/>
      <c r="M4" s="182"/>
    </row>
    <row r="5" spans="1:18" s="2" customFormat="1" ht="16.5" x14ac:dyDescent="0.3">
      <c r="A5" s="157"/>
      <c r="B5" s="4" t="str">
        <f>IF(L!$A$1=1,L!B218,IF(L!$A$1=2,L!C218,L!D218))</f>
        <v>2022 Janar</v>
      </c>
      <c r="C5" s="119">
        <f>SUM(D5:M5)</f>
        <v>294832.80000000005</v>
      </c>
      <c r="D5" s="187">
        <v>96301.78</v>
      </c>
      <c r="E5" s="188">
        <v>84210.06</v>
      </c>
      <c r="F5" s="119"/>
      <c r="G5" s="160">
        <v>7305.5</v>
      </c>
      <c r="H5" s="120"/>
      <c r="I5" s="161">
        <v>15340</v>
      </c>
      <c r="J5" s="127">
        <v>2884.5</v>
      </c>
      <c r="K5" s="189">
        <v>40312.980000000003</v>
      </c>
      <c r="L5" s="122">
        <v>3274.98</v>
      </c>
      <c r="M5" s="119">
        <v>45203</v>
      </c>
    </row>
    <row r="6" spans="1:18" s="2" customFormat="1" ht="18.95" customHeight="1" x14ac:dyDescent="0.3">
      <c r="B6" s="4" t="str">
        <f>IF(L!$A$1=1,L!B219,IF(L!$A$1=2,L!C219,L!D219))</f>
        <v>2022 Shkurt</v>
      </c>
      <c r="C6" s="119">
        <f>SUM(D6:M6)</f>
        <v>381930.99</v>
      </c>
      <c r="D6" s="95">
        <v>198396.12</v>
      </c>
      <c r="E6" s="96">
        <v>48004.37</v>
      </c>
      <c r="F6" s="119">
        <v>2018</v>
      </c>
      <c r="G6" s="160">
        <v>16114.5</v>
      </c>
      <c r="H6" s="120"/>
      <c r="I6" s="161">
        <v>17300</v>
      </c>
      <c r="J6" s="127">
        <v>12949</v>
      </c>
      <c r="K6" s="190">
        <v>5290</v>
      </c>
      <c r="L6" s="122"/>
      <c r="M6" s="119">
        <v>81859</v>
      </c>
    </row>
    <row r="7" spans="1:18" s="2" customFormat="1" ht="18.95" customHeight="1" x14ac:dyDescent="0.3">
      <c r="B7" s="4" t="str">
        <f>IF(L!$A$1=1,L!B220,IF(L!$A$1=2,L!C220,L!D220))</f>
        <v xml:space="preserve">2022 Mars </v>
      </c>
      <c r="C7" s="123">
        <f>SUM(D7:M7)</f>
        <v>685059.16999999993</v>
      </c>
      <c r="D7" s="99">
        <v>215238.09</v>
      </c>
      <c r="E7" s="100">
        <v>93625.25</v>
      </c>
      <c r="F7" s="193">
        <v>3699.2</v>
      </c>
      <c r="G7" s="175">
        <v>14917.83</v>
      </c>
      <c r="H7" s="124">
        <f>16400+236671.8</f>
        <v>253071.8</v>
      </c>
      <c r="I7" s="191">
        <v>17710</v>
      </c>
      <c r="J7" s="192">
        <v>7786</v>
      </c>
      <c r="K7" s="125">
        <v>6301</v>
      </c>
      <c r="L7" s="223">
        <v>11160</v>
      </c>
      <c r="M7" s="119">
        <f>50390+11160</f>
        <v>61550</v>
      </c>
      <c r="O7" s="112"/>
    </row>
    <row r="8" spans="1:18" s="2" customFormat="1" ht="18.95" customHeight="1" x14ac:dyDescent="0.3">
      <c r="B8" s="4" t="str">
        <f>IF(L!$A$1=1,L!B221,IF(L!$A$1=2,L!C221,L!D221))</f>
        <v>2022 Prill</v>
      </c>
      <c r="C8" s="126">
        <f t="shared" ref="C8:C16" si="0">SUM(D8:M8)</f>
        <v>454678.58</v>
      </c>
      <c r="D8" s="194">
        <v>227811.08</v>
      </c>
      <c r="E8" s="96">
        <v>123589.3</v>
      </c>
      <c r="F8" s="195">
        <v>2642.2</v>
      </c>
      <c r="G8" s="97">
        <v>13092</v>
      </c>
      <c r="H8" s="97"/>
      <c r="I8" s="195">
        <v>14440</v>
      </c>
      <c r="J8" s="195">
        <v>10597</v>
      </c>
      <c r="K8" s="224">
        <v>8612</v>
      </c>
      <c r="L8" s="112"/>
      <c r="M8" s="119">
        <v>53895</v>
      </c>
    </row>
    <row r="9" spans="1:18" s="2" customFormat="1" ht="18.95" customHeight="1" x14ac:dyDescent="0.3">
      <c r="B9" s="4" t="str">
        <f>IF(L!$A$1=1,L!B222,IF(L!$A$1=2,L!C222,L!D222))</f>
        <v>2022 Maj</v>
      </c>
      <c r="C9" s="126">
        <f t="shared" si="0"/>
        <v>454201.24</v>
      </c>
      <c r="D9" s="225">
        <v>178185.3</v>
      </c>
      <c r="E9" s="127">
        <v>26557.02</v>
      </c>
      <c r="F9" s="119">
        <v>6569.8</v>
      </c>
      <c r="G9" s="97">
        <v>14445</v>
      </c>
      <c r="H9" s="176"/>
      <c r="I9" s="129">
        <v>17970</v>
      </c>
      <c r="J9" s="121">
        <v>5101.5</v>
      </c>
      <c r="K9" s="226">
        <v>18024</v>
      </c>
      <c r="L9" s="223">
        <v>2832.12</v>
      </c>
      <c r="M9" s="119">
        <v>184516.5</v>
      </c>
      <c r="N9" s="118"/>
      <c r="O9" s="217"/>
      <c r="P9" s="218"/>
      <c r="Q9" s="219"/>
      <c r="R9" s="219"/>
    </row>
    <row r="10" spans="1:18" s="118" customFormat="1" ht="18.95" customHeight="1" x14ac:dyDescent="0.3">
      <c r="A10" s="2"/>
      <c r="B10" s="117" t="str">
        <f>IF(L!$A$1=1,L!B223,IF(L!$A$1=2,L!C223,L!D223))</f>
        <v>2022 Qershor</v>
      </c>
      <c r="C10" s="122">
        <f t="shared" si="0"/>
        <v>654136.63</v>
      </c>
      <c r="D10" s="194">
        <v>156254.29999999999</v>
      </c>
      <c r="E10" s="96">
        <v>112221.06</v>
      </c>
      <c r="F10" s="122">
        <v>5114.8</v>
      </c>
      <c r="G10" s="97">
        <v>14347.27</v>
      </c>
      <c r="H10" s="176">
        <f>230967.2+20685</f>
        <v>251652.2</v>
      </c>
      <c r="I10" s="97">
        <v>24500</v>
      </c>
      <c r="J10" s="215">
        <v>6966</v>
      </c>
      <c r="K10" s="216">
        <v>18838</v>
      </c>
      <c r="L10" s="122"/>
      <c r="M10" s="122">
        <v>64243</v>
      </c>
      <c r="N10" s="2"/>
      <c r="O10" s="2"/>
      <c r="P10" s="2"/>
      <c r="Q10" s="220"/>
      <c r="R10" s="221"/>
    </row>
    <row r="11" spans="1:18" s="2" customFormat="1" ht="18.95" customHeight="1" x14ac:dyDescent="0.3">
      <c r="A11" s="2">
        <v>2022</v>
      </c>
      <c r="B11" s="4" t="str">
        <f>IF(L!$A$1=1,L!B224,IF(L!$A$1=2,L!C224,L!D224))</f>
        <v>2022 Korrik</v>
      </c>
      <c r="C11" s="119">
        <f t="shared" si="0"/>
        <v>599259.66</v>
      </c>
      <c r="D11" s="225">
        <v>261988.81</v>
      </c>
      <c r="E11" s="96">
        <v>102178.47</v>
      </c>
      <c r="F11" s="119">
        <v>14621.8</v>
      </c>
      <c r="G11" s="97">
        <v>15265</v>
      </c>
      <c r="H11" s="177"/>
      <c r="I11" s="97">
        <v>23120</v>
      </c>
      <c r="J11" s="98">
        <v>8983</v>
      </c>
      <c r="K11" s="122">
        <v>1642</v>
      </c>
      <c r="L11" s="122">
        <v>108124.58</v>
      </c>
      <c r="M11" s="122">
        <f>64243-907</f>
        <v>63336</v>
      </c>
      <c r="P11" s="112"/>
    </row>
    <row r="12" spans="1:18" s="2" customFormat="1" ht="18.95" customHeight="1" x14ac:dyDescent="0.3">
      <c r="B12" s="4" t="str">
        <f>IF(L!$A$1=1,L!B225,IF(L!$A$1=2,L!C225,L!D225))</f>
        <v>2022 Gusht</v>
      </c>
      <c r="C12" s="119">
        <f t="shared" si="0"/>
        <v>480900.04</v>
      </c>
      <c r="D12" s="194">
        <v>311945.67</v>
      </c>
      <c r="E12" s="96">
        <v>11805.869999999999</v>
      </c>
      <c r="F12" s="195">
        <v>2097</v>
      </c>
      <c r="G12" s="97">
        <v>20709</v>
      </c>
      <c r="H12" s="127"/>
      <c r="I12" s="129">
        <v>24700</v>
      </c>
      <c r="J12" s="98">
        <v>13146.5</v>
      </c>
      <c r="K12" s="122">
        <v>174</v>
      </c>
      <c r="L12" s="122">
        <v>540</v>
      </c>
      <c r="M12" s="119">
        <v>95782</v>
      </c>
    </row>
    <row r="13" spans="1:18" s="2" customFormat="1" ht="18.95" customHeight="1" x14ac:dyDescent="0.3">
      <c r="B13" s="4" t="str">
        <f>IF(L!$A$1=1,L!B226,IF(L!$A$1=2,L!C226,L!D226))</f>
        <v>2022 Shtator</v>
      </c>
      <c r="C13" s="119">
        <f t="shared" si="0"/>
        <v>701925.79</v>
      </c>
      <c r="D13" s="95">
        <v>159726.47</v>
      </c>
      <c r="E13" s="96">
        <v>26250.09</v>
      </c>
      <c r="F13" s="133">
        <v>3857</v>
      </c>
      <c r="G13" s="97">
        <v>12848</v>
      </c>
      <c r="H13" s="97">
        <f>286922+13268</f>
        <v>300190</v>
      </c>
      <c r="I13" s="129">
        <v>22250</v>
      </c>
      <c r="J13" s="127">
        <v>9201.5</v>
      </c>
      <c r="K13" s="129">
        <v>201</v>
      </c>
      <c r="L13" s="162">
        <v>106127.73</v>
      </c>
      <c r="M13" s="119">
        <v>61274</v>
      </c>
      <c r="O13" s="112"/>
      <c r="P13" s="112"/>
    </row>
    <row r="14" spans="1:18" s="2" customFormat="1" ht="18.95" customHeight="1" x14ac:dyDescent="0.3">
      <c r="B14" s="4" t="str">
        <f>IF(L!$A$1=1,L!B227,IF(L!$A$1=2,L!C227,L!D227))</f>
        <v>2022 Tetor</v>
      </c>
      <c r="C14" s="119">
        <f t="shared" si="0"/>
        <v>352161.36000000004</v>
      </c>
      <c r="D14" s="194">
        <v>196166.74</v>
      </c>
      <c r="E14" s="96">
        <v>31912.639999999999</v>
      </c>
      <c r="F14" s="119">
        <v>692.9</v>
      </c>
      <c r="G14" s="97">
        <v>15440</v>
      </c>
      <c r="H14" s="155"/>
      <c r="I14" s="129">
        <v>20215</v>
      </c>
      <c r="J14" s="98">
        <v>7697.5</v>
      </c>
      <c r="K14" s="128">
        <v>4677</v>
      </c>
      <c r="L14" s="128">
        <v>1328.58</v>
      </c>
      <c r="M14" s="119">
        <v>74031</v>
      </c>
    </row>
    <row r="15" spans="1:18" s="2" customFormat="1" ht="18.95" customHeight="1" x14ac:dyDescent="0.3">
      <c r="B15" s="4" t="str">
        <f>IF(L!$A$1=1,L!B228,IF(L!$A$1=2,L!C228,L!D228))</f>
        <v xml:space="preserve">2022 Nëntor </v>
      </c>
      <c r="C15" s="169">
        <f t="shared" si="0"/>
        <v>215026.94</v>
      </c>
      <c r="D15" s="227">
        <v>91354.75</v>
      </c>
      <c r="E15" s="228">
        <v>12095.69</v>
      </c>
      <c r="F15" s="227">
        <v>3661</v>
      </c>
      <c r="G15" s="97">
        <v>14547</v>
      </c>
      <c r="H15" s="170"/>
      <c r="I15" s="97">
        <v>20115</v>
      </c>
      <c r="J15" s="98">
        <v>7416.5</v>
      </c>
      <c r="K15" s="178">
        <v>8618</v>
      </c>
      <c r="L15" s="83"/>
      <c r="M15" s="169">
        <v>57219</v>
      </c>
      <c r="P15" s="112"/>
    </row>
    <row r="16" spans="1:18" s="2" customFormat="1" ht="18.95" customHeight="1" x14ac:dyDescent="0.25">
      <c r="B16" s="4" t="str">
        <f>IF(L!$A$1=1,L!B229,IF(L!$A$1=2,L!C229,L!D229))</f>
        <v>2022 Dhjetor</v>
      </c>
      <c r="C16" s="171">
        <f t="shared" si="0"/>
        <v>748877.51</v>
      </c>
      <c r="D16" s="102">
        <v>261135.13</v>
      </c>
      <c r="E16" s="171">
        <v>105756.18</v>
      </c>
      <c r="F16" s="171">
        <v>12184.2</v>
      </c>
      <c r="G16" s="179">
        <v>15047</v>
      </c>
      <c r="H16" s="171">
        <f>211577+17245</f>
        <v>228822</v>
      </c>
      <c r="I16" s="171">
        <v>21845</v>
      </c>
      <c r="J16" s="230">
        <v>12136</v>
      </c>
      <c r="K16" s="171">
        <v>9913</v>
      </c>
      <c r="L16" s="171">
        <v>2402</v>
      </c>
      <c r="M16" s="171">
        <v>79637</v>
      </c>
    </row>
    <row r="17" spans="1:16" s="2" customFormat="1" ht="18.95" customHeight="1" x14ac:dyDescent="0.25">
      <c r="B17" s="185" t="str">
        <f>IF(L!$A$1=1,L!B230,IF(L!$A$1=2,L!C230,L!D230))</f>
        <v>Gjithsej 2022</v>
      </c>
      <c r="C17" s="186">
        <f>SUM(C5:C16)</f>
        <v>6022990.7100000009</v>
      </c>
      <c r="D17" s="186">
        <f t="shared" ref="D17:L17" si="1">SUM(D5:D16)</f>
        <v>2354504.2399999998</v>
      </c>
      <c r="E17" s="186">
        <f t="shared" si="1"/>
        <v>778206</v>
      </c>
      <c r="F17" s="186">
        <f t="shared" si="1"/>
        <v>57157.900000000009</v>
      </c>
      <c r="G17" s="186">
        <f t="shared" si="1"/>
        <v>174078.1</v>
      </c>
      <c r="H17" s="186">
        <f t="shared" si="1"/>
        <v>1033736</v>
      </c>
      <c r="I17" s="186">
        <f t="shared" si="1"/>
        <v>239505</v>
      </c>
      <c r="J17" s="186">
        <f t="shared" si="1"/>
        <v>104865</v>
      </c>
      <c r="K17" s="186">
        <f t="shared" si="1"/>
        <v>122602.98000000001</v>
      </c>
      <c r="L17" s="186">
        <f t="shared" si="1"/>
        <v>235789.98999999996</v>
      </c>
      <c r="M17" s="186">
        <f>SUM(M5:M16)</f>
        <v>922545.5</v>
      </c>
      <c r="O17" s="112"/>
    </row>
    <row r="18" spans="1:16" s="2" customFormat="1" ht="16.5" x14ac:dyDescent="0.3">
      <c r="A18" s="373">
        <v>2023</v>
      </c>
      <c r="B18" s="4" t="str">
        <f>IF(L!$A$1=1,L!B231,IF(L!$A$1=2,L!C231,L!D231))</f>
        <v>2023 Janar</v>
      </c>
      <c r="C18" s="119">
        <f>SUM(D18:M18)</f>
        <v>383842.11</v>
      </c>
      <c r="D18" s="95">
        <v>143980.53</v>
      </c>
      <c r="E18" s="96">
        <v>12039.71</v>
      </c>
      <c r="F18" s="119">
        <v>23304</v>
      </c>
      <c r="G18" s="130">
        <v>11948</v>
      </c>
      <c r="H18" s="120"/>
      <c r="I18" s="131">
        <v>17285</v>
      </c>
      <c r="J18" s="121">
        <v>5787</v>
      </c>
      <c r="K18" s="122">
        <v>43606</v>
      </c>
      <c r="L18" s="122">
        <v>1509.87</v>
      </c>
      <c r="M18" s="119">
        <f>142307-17285-640</f>
        <v>124382</v>
      </c>
      <c r="N18" s="112"/>
    </row>
    <row r="19" spans="1:16" s="2" customFormat="1" ht="16.5" x14ac:dyDescent="0.3">
      <c r="A19" s="373"/>
      <c r="B19" s="4" t="str">
        <f>IF(L!$A$1=1,L!B232,IF(L!$A$1=2,L!C232,L!D232))</f>
        <v>2023 Shkurt</v>
      </c>
      <c r="C19" s="123">
        <f>SUM(D19:M19)</f>
        <v>583569.27</v>
      </c>
      <c r="D19" s="99">
        <v>152022.98000000001</v>
      </c>
      <c r="E19" s="100">
        <v>56784.21</v>
      </c>
      <c r="F19" s="123">
        <v>822</v>
      </c>
      <c r="G19" s="101">
        <v>11903</v>
      </c>
      <c r="H19" s="124"/>
      <c r="I19" s="101">
        <v>17355</v>
      </c>
      <c r="J19" s="166">
        <v>8986</v>
      </c>
      <c r="K19" s="125">
        <v>7396</v>
      </c>
      <c r="L19" s="125">
        <f>1006.58+2358+155524.5</f>
        <v>158889.07999999999</v>
      </c>
      <c r="M19" s="119">
        <v>169411</v>
      </c>
      <c r="N19" s="112"/>
    </row>
    <row r="20" spans="1:16" s="2" customFormat="1" ht="16.5" x14ac:dyDescent="0.3">
      <c r="A20" s="373"/>
      <c r="B20" s="4" t="str">
        <f>IF(L!$A$1=1,L!B233,IF(L!$A$1=2,L!C233,L!D233))</f>
        <v xml:space="preserve">2023 Mars </v>
      </c>
      <c r="C20" s="126">
        <f t="shared" ref="C20:C30" si="2">SUM(D20:M20)</f>
        <v>861043.16</v>
      </c>
      <c r="D20" s="127">
        <v>214342.43</v>
      </c>
      <c r="E20" s="232">
        <v>138490.56</v>
      </c>
      <c r="F20" s="119">
        <v>1674</v>
      </c>
      <c r="G20" s="97">
        <v>14614</v>
      </c>
      <c r="H20" s="97">
        <f>216452+17605</f>
        <v>234057</v>
      </c>
      <c r="I20" s="132">
        <v>21835</v>
      </c>
      <c r="J20" s="231">
        <v>9414</v>
      </c>
      <c r="K20" s="231">
        <v>8327</v>
      </c>
      <c r="L20" s="233">
        <v>145607.17000000001</v>
      </c>
      <c r="M20" s="119">
        <v>72682</v>
      </c>
      <c r="N20" s="112"/>
    </row>
    <row r="21" spans="1:16" s="2" customFormat="1" ht="16.5" x14ac:dyDescent="0.3">
      <c r="A21" s="373"/>
      <c r="B21" s="4" t="str">
        <f>IF(L!$A$1=1,L!B234,IF(L!$A$1=2,L!C234,L!D234))</f>
        <v>2023 Prill</v>
      </c>
      <c r="C21" s="126">
        <f t="shared" si="2"/>
        <v>652276.07999999996</v>
      </c>
      <c r="D21" s="165">
        <v>466021.41</v>
      </c>
      <c r="E21" s="121">
        <v>72044.47</v>
      </c>
      <c r="F21" s="119">
        <v>3866.38</v>
      </c>
      <c r="G21" s="97">
        <v>10346</v>
      </c>
      <c r="H21" s="167"/>
      <c r="I21" s="132">
        <v>15500</v>
      </c>
      <c r="J21" s="195">
        <v>7481.5</v>
      </c>
      <c r="K21" s="128">
        <v>8139</v>
      </c>
      <c r="L21" s="128">
        <v>3696.72</v>
      </c>
      <c r="M21" s="119">
        <v>65180.6</v>
      </c>
      <c r="N21" s="112"/>
    </row>
    <row r="22" spans="1:16" s="118" customFormat="1" ht="16.5" x14ac:dyDescent="0.3">
      <c r="A22" s="373"/>
      <c r="B22" s="117" t="str">
        <f>IF(L!$A$1=1,L!B235,IF(L!$A$1=2,L!C235,L!D235))</f>
        <v>2023 Maj</v>
      </c>
      <c r="C22" s="122">
        <f t="shared" si="2"/>
        <v>684147.41</v>
      </c>
      <c r="D22" s="121">
        <v>484199.7</v>
      </c>
      <c r="E22" s="96">
        <v>64778.11</v>
      </c>
      <c r="F22" s="122">
        <v>6765.1</v>
      </c>
      <c r="G22" s="234">
        <v>16017.5</v>
      </c>
      <c r="H22" s="167"/>
      <c r="I22" s="97">
        <v>20060</v>
      </c>
      <c r="J22" s="98">
        <v>9085</v>
      </c>
      <c r="K22" s="122">
        <v>17816</v>
      </c>
      <c r="L22" s="122"/>
      <c r="M22" s="122">
        <v>65426</v>
      </c>
      <c r="N22" s="112"/>
    </row>
    <row r="23" spans="1:16" s="2" customFormat="1" ht="16.5" x14ac:dyDescent="0.3">
      <c r="A23" s="373"/>
      <c r="B23" s="4" t="str">
        <f>IF(L!$A$1=1,L!B236,IF(L!$A$1=2,L!C236,L!D236))</f>
        <v>2023 Qershor</v>
      </c>
      <c r="C23" s="119">
        <f t="shared" si="2"/>
        <v>380531.57999999996</v>
      </c>
      <c r="D23" s="165">
        <v>109813.72</v>
      </c>
      <c r="E23" s="96">
        <v>22748.81</v>
      </c>
      <c r="F23" s="119">
        <v>146</v>
      </c>
      <c r="G23" s="237">
        <v>13809</v>
      </c>
      <c r="H23" s="168"/>
      <c r="I23" s="194">
        <v>23520</v>
      </c>
      <c r="J23" s="98">
        <v>6725.5</v>
      </c>
      <c r="K23" s="235">
        <v>20839</v>
      </c>
      <c r="L23" s="236">
        <v>7859.55</v>
      </c>
      <c r="M23" s="119">
        <v>175070</v>
      </c>
      <c r="N23" s="112"/>
      <c r="O23" s="112"/>
    </row>
    <row r="24" spans="1:16" s="2" customFormat="1" ht="16.5" x14ac:dyDescent="0.3">
      <c r="A24" s="373"/>
      <c r="B24" s="4" t="str">
        <f>IF(L!$A$1=1,L!B237,IF(L!$A$1=2,L!C237,L!D237))</f>
        <v>2023 Korrik</v>
      </c>
      <c r="C24" s="154">
        <f t="shared" si="2"/>
        <v>539077.85</v>
      </c>
      <c r="D24" s="240">
        <v>176202.43</v>
      </c>
      <c r="E24" s="96">
        <v>13709.06</v>
      </c>
      <c r="F24" s="119">
        <v>9167.2999999999993</v>
      </c>
      <c r="G24" s="97">
        <v>14706</v>
      </c>
      <c r="H24" s="127">
        <v>203039</v>
      </c>
      <c r="I24" s="129">
        <v>25995</v>
      </c>
      <c r="J24" s="98">
        <v>7239.5</v>
      </c>
      <c r="K24" s="122">
        <v>3199</v>
      </c>
      <c r="L24" s="122">
        <f>4517+1642.08</f>
        <v>6159.08</v>
      </c>
      <c r="M24" s="119">
        <f>85820.48-6159</f>
        <v>79661.48</v>
      </c>
      <c r="N24" s="112"/>
      <c r="O24" s="112"/>
    </row>
    <row r="25" spans="1:16" s="2" customFormat="1" ht="16.5" x14ac:dyDescent="0.3">
      <c r="A25" s="373"/>
      <c r="B25" s="4" t="str">
        <f>IF(L!$A$1=1,L!B238,IF(L!$A$1=2,L!C238,L!D238))</f>
        <v>2023 Gusht</v>
      </c>
      <c r="C25" s="154">
        <f t="shared" si="2"/>
        <v>436454.02</v>
      </c>
      <c r="D25" s="194">
        <v>257000.42</v>
      </c>
      <c r="E25" s="232">
        <v>14895.08</v>
      </c>
      <c r="F25" s="119">
        <v>7955</v>
      </c>
      <c r="G25" s="97">
        <v>20347</v>
      </c>
      <c r="H25" s="97"/>
      <c r="I25" s="132">
        <v>27340</v>
      </c>
      <c r="J25" s="121">
        <v>12097.5</v>
      </c>
      <c r="K25" s="132">
        <v>1630</v>
      </c>
      <c r="L25" s="159">
        <f>33600+82.11</f>
        <v>33682.11</v>
      </c>
      <c r="M25" s="119">
        <v>61506.91</v>
      </c>
      <c r="N25" s="112"/>
      <c r="P25" s="114"/>
    </row>
    <row r="26" spans="1:16" s="2" customFormat="1" ht="16.5" x14ac:dyDescent="0.3">
      <c r="A26" s="373"/>
      <c r="B26" s="4" t="str">
        <f>IF(L!$A$1=1,L!B239,IF(L!$A$1=2,L!C239,L!D239))</f>
        <v>2023 Shtator</v>
      </c>
      <c r="C26" s="119">
        <f t="shared" si="2"/>
        <v>419095.42</v>
      </c>
      <c r="D26" s="165">
        <v>224138.28</v>
      </c>
      <c r="E26" s="96">
        <v>79956.84</v>
      </c>
      <c r="F26" s="119">
        <v>1325.8</v>
      </c>
      <c r="G26" s="97">
        <v>15669</v>
      </c>
      <c r="H26" s="155"/>
      <c r="I26" s="129">
        <v>24595</v>
      </c>
      <c r="J26" s="98">
        <v>8293.5</v>
      </c>
      <c r="K26" s="128">
        <v>6922</v>
      </c>
      <c r="L26" s="128"/>
      <c r="M26" s="119">
        <v>58195</v>
      </c>
      <c r="N26" s="112"/>
      <c r="O26" s="112"/>
    </row>
    <row r="27" spans="1:16" s="2" customFormat="1" ht="16.5" x14ac:dyDescent="0.3">
      <c r="A27" s="373"/>
      <c r="B27" s="4" t="str">
        <f>IF(L!$A$1=1,L!B240,IF(L!$A$1=2,L!C240,L!D240))</f>
        <v>2023 Tetor</v>
      </c>
      <c r="C27" s="169">
        <f t="shared" si="2"/>
        <v>684201.33</v>
      </c>
      <c r="D27" s="102">
        <v>203914.93</v>
      </c>
      <c r="E27" s="96">
        <v>50912.2</v>
      </c>
      <c r="F27" s="169">
        <v>3451.5</v>
      </c>
      <c r="G27" s="97">
        <v>12553</v>
      </c>
      <c r="H27" s="170">
        <f>13440+256070</f>
        <v>269510</v>
      </c>
      <c r="I27" s="97">
        <v>25465</v>
      </c>
      <c r="J27" s="98">
        <v>9991.5</v>
      </c>
      <c r="K27" s="83">
        <v>10558</v>
      </c>
      <c r="L27" s="83">
        <v>39612.199999999997</v>
      </c>
      <c r="M27" s="169">
        <v>58233</v>
      </c>
      <c r="N27" s="112"/>
      <c r="P27" s="112"/>
    </row>
    <row r="28" spans="1:16" s="2" customFormat="1" ht="15.75" thickBot="1" x14ac:dyDescent="0.3">
      <c r="A28" s="373"/>
      <c r="B28" s="4" t="str">
        <f>IF(L!$A$1=1,L!B241,IF(L!$A$1=2,L!C241,L!D241))</f>
        <v xml:space="preserve">2023 Nëntor </v>
      </c>
      <c r="C28" s="171">
        <f t="shared" si="2"/>
        <v>247804.3</v>
      </c>
      <c r="D28" s="102">
        <v>110748.67</v>
      </c>
      <c r="E28" s="243">
        <v>17918.84</v>
      </c>
      <c r="F28" s="171">
        <v>2061.1</v>
      </c>
      <c r="G28" s="171">
        <v>25806</v>
      </c>
      <c r="H28" s="171"/>
      <c r="I28" s="171">
        <v>21370</v>
      </c>
      <c r="J28" s="171">
        <v>9575.5</v>
      </c>
      <c r="K28" s="171">
        <v>8431</v>
      </c>
      <c r="L28" s="171">
        <v>1724.19</v>
      </c>
      <c r="M28" s="171">
        <v>50169</v>
      </c>
      <c r="N28" s="112"/>
      <c r="P28" s="112"/>
    </row>
    <row r="29" spans="1:16" s="2" customFormat="1" ht="21.75" customHeight="1" thickBot="1" x14ac:dyDescent="0.35">
      <c r="A29" s="373"/>
      <c r="B29" s="4" t="str">
        <f>IF(L!$A$1=1,L!B242,IF(L!$A$1=2,L!C242,L!D242))</f>
        <v>2023 Dhjetor</v>
      </c>
      <c r="C29" s="171">
        <f t="shared" si="2"/>
        <v>560136.59000000008</v>
      </c>
      <c r="D29" s="102">
        <v>218620.89</v>
      </c>
      <c r="E29" s="243">
        <v>80281.509999999995</v>
      </c>
      <c r="F29" s="242">
        <v>45097.36</v>
      </c>
      <c r="G29" s="171">
        <v>-712.8</v>
      </c>
      <c r="H29" s="171"/>
      <c r="I29" s="171">
        <v>21940</v>
      </c>
      <c r="J29" s="172">
        <v>12248</v>
      </c>
      <c r="K29" s="173">
        <v>9597</v>
      </c>
      <c r="L29" s="174"/>
      <c r="M29" s="171">
        <v>173064.63</v>
      </c>
      <c r="P29" s="114"/>
    </row>
    <row r="30" spans="1:16" s="2" customFormat="1" x14ac:dyDescent="0.25">
      <c r="A30" s="373"/>
      <c r="B30" s="5" t="str">
        <f>IF(L!$A$1=1,L!B243,IF(L!$A$1=2,L!C243,L!D243))</f>
        <v>Gjithsej 2023</v>
      </c>
      <c r="C30" s="81">
        <f t="shared" si="2"/>
        <v>6432179.1200000001</v>
      </c>
      <c r="D30" s="82">
        <f>SUM(D18:D29)</f>
        <v>2761006.39</v>
      </c>
      <c r="E30" s="82">
        <f>SUM(E18:E29)</f>
        <v>624559.39999999991</v>
      </c>
      <c r="F30" s="82">
        <f>SUM(F18:F29)</f>
        <v>105635.54000000001</v>
      </c>
      <c r="G30" s="82">
        <f t="shared" ref="G30:L30" si="3">SUM(G18:G29)</f>
        <v>167005.70000000001</v>
      </c>
      <c r="H30" s="82">
        <f t="shared" si="3"/>
        <v>706606</v>
      </c>
      <c r="I30" s="82">
        <f t="shared" si="3"/>
        <v>262260</v>
      </c>
      <c r="J30" s="82">
        <f t="shared" si="3"/>
        <v>106924.5</v>
      </c>
      <c r="K30" s="82">
        <f t="shared" si="3"/>
        <v>146460</v>
      </c>
      <c r="L30" s="82">
        <f t="shared" si="3"/>
        <v>398739.97</v>
      </c>
      <c r="M30" s="82">
        <f>SUM(M18:M29)</f>
        <v>1152981.6200000001</v>
      </c>
      <c r="O30" s="112"/>
      <c r="P30" s="114"/>
    </row>
    <row r="31" spans="1:16" s="2" customFormat="1" ht="16.5" x14ac:dyDescent="0.3">
      <c r="A31" s="373">
        <v>2024</v>
      </c>
      <c r="B31" s="4" t="s">
        <v>881</v>
      </c>
      <c r="C31" s="260">
        <f>SUM(D31:M31)</f>
        <v>322865.37</v>
      </c>
      <c r="D31" s="295">
        <v>117550.5</v>
      </c>
      <c r="E31" s="261">
        <v>68061.38</v>
      </c>
      <c r="F31" s="260"/>
      <c r="G31" s="262">
        <v>21850.6</v>
      </c>
      <c r="H31" s="263"/>
      <c r="I31" s="264">
        <v>18110.5</v>
      </c>
      <c r="J31" s="264">
        <v>6305</v>
      </c>
      <c r="K31" s="265">
        <v>40866.199999999997</v>
      </c>
      <c r="L31" s="265">
        <v>10320.19</v>
      </c>
      <c r="M31" s="260">
        <v>39801</v>
      </c>
      <c r="N31" s="112"/>
    </row>
    <row r="32" spans="1:16" s="2" customFormat="1" ht="16.5" x14ac:dyDescent="0.3">
      <c r="A32" s="373"/>
      <c r="B32" s="6" t="s">
        <v>882</v>
      </c>
      <c r="C32" s="268">
        <f>SUM(D32:M32)</f>
        <v>240840.58000000002</v>
      </c>
      <c r="D32" s="296">
        <v>113147.16</v>
      </c>
      <c r="E32" s="269">
        <v>12187.52</v>
      </c>
      <c r="F32" s="268">
        <v>2762.4</v>
      </c>
      <c r="G32" s="270">
        <v>11184.5</v>
      </c>
      <c r="H32" s="271"/>
      <c r="I32" s="270">
        <v>19880</v>
      </c>
      <c r="J32" s="173">
        <v>8885</v>
      </c>
      <c r="K32" s="272">
        <v>12435</v>
      </c>
      <c r="L32" s="272"/>
      <c r="M32" s="268">
        <v>60359</v>
      </c>
      <c r="N32" s="112"/>
    </row>
    <row r="33" spans="1:16" s="2" customFormat="1" ht="16.5" x14ac:dyDescent="0.3">
      <c r="A33" s="373"/>
      <c r="B33" s="6" t="s">
        <v>883</v>
      </c>
      <c r="C33" s="273">
        <f t="shared" ref="C33:C43" si="4">SUM(D33:M33)</f>
        <v>550791.57999999996</v>
      </c>
      <c r="D33" s="297">
        <v>167481.01999999999</v>
      </c>
      <c r="E33" s="232">
        <v>223827.9</v>
      </c>
      <c r="F33" s="268">
        <v>14500.16</v>
      </c>
      <c r="G33" s="270">
        <v>10210</v>
      </c>
      <c r="H33" s="270"/>
      <c r="I33" s="132">
        <v>22135</v>
      </c>
      <c r="J33" s="274">
        <v>7841.5</v>
      </c>
      <c r="K33" s="274">
        <v>10929</v>
      </c>
      <c r="L33" s="275"/>
      <c r="M33" s="268">
        <v>93867</v>
      </c>
      <c r="N33" s="112"/>
    </row>
    <row r="34" spans="1:16" s="2" customFormat="1" ht="16.5" x14ac:dyDescent="0.3">
      <c r="A34" s="373"/>
      <c r="B34" s="6" t="s">
        <v>884</v>
      </c>
      <c r="C34" s="273">
        <f t="shared" si="4"/>
        <v>795539.16</v>
      </c>
      <c r="D34" s="298">
        <v>336722.02</v>
      </c>
      <c r="E34" s="276">
        <v>109405.98999999999</v>
      </c>
      <c r="F34" s="268">
        <v>763.08</v>
      </c>
      <c r="G34" s="269">
        <v>13522.15</v>
      </c>
      <c r="H34" s="284">
        <f>16990+159759</f>
        <v>176749</v>
      </c>
      <c r="I34" s="285">
        <v>21486</v>
      </c>
      <c r="J34" s="194">
        <v>6583.5</v>
      </c>
      <c r="K34" s="278">
        <v>10730</v>
      </c>
      <c r="L34" s="278">
        <v>8690</v>
      </c>
      <c r="M34" s="268">
        <f>110789.8+97.62</f>
        <v>110887.42</v>
      </c>
      <c r="N34" s="112"/>
    </row>
    <row r="35" spans="1:16" s="118" customFormat="1" ht="16.5" x14ac:dyDescent="0.3">
      <c r="A35" s="373"/>
      <c r="B35" s="259" t="s">
        <v>885</v>
      </c>
      <c r="C35" s="272">
        <f t="shared" si="4"/>
        <v>384613.46</v>
      </c>
      <c r="D35" s="299">
        <v>196234.45</v>
      </c>
      <c r="E35" s="269">
        <v>30109.63</v>
      </c>
      <c r="F35" s="272">
        <v>276</v>
      </c>
      <c r="G35" s="277">
        <v>10091</v>
      </c>
      <c r="H35" s="284"/>
      <c r="I35" s="269">
        <v>22685</v>
      </c>
      <c r="J35" s="278">
        <v>9085.5</v>
      </c>
      <c r="K35" s="286">
        <v>14097</v>
      </c>
      <c r="L35" s="286">
        <v>30452.880000000001</v>
      </c>
      <c r="M35" s="272">
        <v>71582</v>
      </c>
      <c r="N35" s="112"/>
      <c r="O35" s="258"/>
      <c r="P35" s="258"/>
    </row>
    <row r="36" spans="1:16" s="2" customFormat="1" ht="16.5" x14ac:dyDescent="0.3">
      <c r="A36" s="373"/>
      <c r="B36" s="6" t="s">
        <v>886</v>
      </c>
      <c r="C36" s="268">
        <f t="shared" si="4"/>
        <v>273949.73</v>
      </c>
      <c r="D36" s="298">
        <v>109146.55</v>
      </c>
      <c r="E36" s="269">
        <v>26723.91</v>
      </c>
      <c r="F36" s="268">
        <v>5778.27</v>
      </c>
      <c r="G36" s="277">
        <v>10447</v>
      </c>
      <c r="H36" s="287"/>
      <c r="I36" s="194">
        <v>23830</v>
      </c>
      <c r="J36" s="278">
        <v>6892</v>
      </c>
      <c r="K36" s="288">
        <v>21466</v>
      </c>
      <c r="L36" s="275"/>
      <c r="M36" s="268">
        <v>69666</v>
      </c>
      <c r="N36" s="112"/>
      <c r="O36" s="112"/>
    </row>
    <row r="37" spans="1:16" s="2" customFormat="1" ht="16.5" x14ac:dyDescent="0.3">
      <c r="A37" s="373"/>
      <c r="B37" s="6" t="s">
        <v>887</v>
      </c>
      <c r="C37" s="279">
        <f t="shared" si="4"/>
        <v>1774284</v>
      </c>
      <c r="D37" s="300">
        <v>141541.19</v>
      </c>
      <c r="E37" s="269">
        <v>341385.62</v>
      </c>
      <c r="F37" s="268"/>
      <c r="G37" s="269">
        <v>12128</v>
      </c>
      <c r="H37" s="289">
        <f>52860+94954+69430+7410+6745+2850</f>
        <v>234249</v>
      </c>
      <c r="I37" s="290">
        <v>31235.5</v>
      </c>
      <c r="J37" s="278">
        <v>10368</v>
      </c>
      <c r="K37" s="286">
        <v>11465</v>
      </c>
      <c r="L37" s="286">
        <v>926953.19000000006</v>
      </c>
      <c r="M37" s="268">
        <f>64959-0.5</f>
        <v>64958.5</v>
      </c>
      <c r="N37" s="112"/>
      <c r="O37" s="112"/>
    </row>
    <row r="38" spans="1:16" s="2" customFormat="1" ht="16.5" x14ac:dyDescent="0.3">
      <c r="A38" s="373"/>
      <c r="B38" s="6" t="s">
        <v>888</v>
      </c>
      <c r="C38" s="279">
        <f t="shared" si="4"/>
        <v>393901.12</v>
      </c>
      <c r="D38" s="301">
        <v>196601.67</v>
      </c>
      <c r="E38" s="232">
        <v>39215.33</v>
      </c>
      <c r="F38" s="268">
        <v>848.75</v>
      </c>
      <c r="G38" s="269">
        <v>19350</v>
      </c>
      <c r="H38" s="269"/>
      <c r="I38" s="285">
        <v>27590</v>
      </c>
      <c r="J38" s="291">
        <v>15256</v>
      </c>
      <c r="K38" s="285">
        <v>1281</v>
      </c>
      <c r="L38" s="285">
        <v>26218.12</v>
      </c>
      <c r="M38" s="268">
        <v>67540.25</v>
      </c>
      <c r="N38" s="112"/>
      <c r="P38" s="114"/>
    </row>
    <row r="39" spans="1:16" s="2" customFormat="1" ht="16.5" x14ac:dyDescent="0.3">
      <c r="A39" s="373"/>
      <c r="B39" s="6" t="s">
        <v>889</v>
      </c>
      <c r="C39" s="268">
        <f t="shared" si="4"/>
        <v>406146.89</v>
      </c>
      <c r="D39" s="298">
        <v>158978.25</v>
      </c>
      <c r="E39" s="269">
        <v>141685.09000000003</v>
      </c>
      <c r="F39" s="268">
        <v>5425.55</v>
      </c>
      <c r="G39" s="269">
        <v>12205</v>
      </c>
      <c r="H39" s="292"/>
      <c r="I39" s="290">
        <v>24915</v>
      </c>
      <c r="J39" s="278">
        <v>6395</v>
      </c>
      <c r="K39" s="278">
        <v>13551</v>
      </c>
      <c r="L39" s="278"/>
      <c r="M39" s="268">
        <v>42992</v>
      </c>
      <c r="N39" s="112"/>
      <c r="O39" s="112"/>
    </row>
    <row r="40" spans="1:16" s="2" customFormat="1" ht="16.5" x14ac:dyDescent="0.3">
      <c r="A40" s="373"/>
      <c r="B40" s="6" t="s">
        <v>890</v>
      </c>
      <c r="C40" s="280">
        <f t="shared" si="4"/>
        <v>1145290.6100000001</v>
      </c>
      <c r="D40" s="302">
        <v>315922.53000000003</v>
      </c>
      <c r="E40" s="269">
        <v>18908.14</v>
      </c>
      <c r="F40" s="280">
        <v>10515.9</v>
      </c>
      <c r="G40" s="269">
        <v>14931</v>
      </c>
      <c r="H40" s="293">
        <v>381018.5</v>
      </c>
      <c r="I40" s="269">
        <v>26630</v>
      </c>
      <c r="J40" s="278">
        <v>13880.5</v>
      </c>
      <c r="K40" s="294">
        <v>20491.18</v>
      </c>
      <c r="L40" s="294">
        <v>204599.35</v>
      </c>
      <c r="M40" s="280">
        <v>138393.51</v>
      </c>
      <c r="N40" s="112"/>
      <c r="O40" s="114"/>
      <c r="P40" s="112"/>
    </row>
    <row r="41" spans="1:16" s="2" customFormat="1" x14ac:dyDescent="0.25">
      <c r="A41" s="373"/>
      <c r="B41" s="6" t="s">
        <v>891</v>
      </c>
      <c r="C41" s="282">
        <f t="shared" si="4"/>
        <v>248231.88999999998</v>
      </c>
      <c r="D41" s="281">
        <v>121053.06</v>
      </c>
      <c r="E41" s="282">
        <v>32977.229999999996</v>
      </c>
      <c r="F41" s="282">
        <v>16781.099999999999</v>
      </c>
      <c r="G41" s="282">
        <v>9197</v>
      </c>
      <c r="H41" s="282"/>
      <c r="I41" s="282">
        <v>22285</v>
      </c>
      <c r="J41" s="282">
        <v>7361.5</v>
      </c>
      <c r="K41" s="282">
        <v>16022</v>
      </c>
      <c r="L41" s="282"/>
      <c r="M41" s="282">
        <v>22555</v>
      </c>
      <c r="N41" s="112"/>
      <c r="O41" s="114"/>
      <c r="P41" s="114"/>
    </row>
    <row r="42" spans="1:16" s="2" customFormat="1" ht="21.75" customHeight="1" x14ac:dyDescent="0.3">
      <c r="A42" s="373"/>
      <c r="B42" s="6" t="s">
        <v>892</v>
      </c>
      <c r="C42" s="282">
        <f t="shared" si="4"/>
        <v>693115.9</v>
      </c>
      <c r="D42" s="281">
        <v>234304.29</v>
      </c>
      <c r="E42" s="282">
        <v>186729.66</v>
      </c>
      <c r="F42" s="282">
        <v>32472.35</v>
      </c>
      <c r="G42" s="282">
        <v>12133.5</v>
      </c>
      <c r="H42" s="282">
        <v>33000</v>
      </c>
      <c r="I42" s="282">
        <v>25185</v>
      </c>
      <c r="J42" s="283">
        <v>13494</v>
      </c>
      <c r="K42" s="173">
        <v>15473</v>
      </c>
      <c r="L42" s="173"/>
      <c r="M42" s="282">
        <v>140324.1</v>
      </c>
      <c r="O42" s="114"/>
      <c r="P42" s="114"/>
    </row>
    <row r="43" spans="1:16" s="2" customFormat="1" x14ac:dyDescent="0.25">
      <c r="A43" s="373"/>
      <c r="B43" s="5" t="s">
        <v>794</v>
      </c>
      <c r="C43" s="266">
        <f t="shared" si="4"/>
        <v>7229570.29</v>
      </c>
      <c r="D43" s="267">
        <f>SUM(D31:D42)</f>
        <v>2208682.69</v>
      </c>
      <c r="E43" s="267">
        <f>SUM(E31:E42)</f>
        <v>1231217.3999999999</v>
      </c>
      <c r="F43" s="267">
        <f>SUM(F31:F42)</f>
        <v>90123.56</v>
      </c>
      <c r="G43" s="267">
        <f t="shared" ref="G43:L43" si="5">SUM(G31:G42)</f>
        <v>157249.75</v>
      </c>
      <c r="H43" s="267">
        <f t="shared" si="5"/>
        <v>825016.5</v>
      </c>
      <c r="I43" s="267">
        <f>SUM(I31:I42)</f>
        <v>285967</v>
      </c>
      <c r="J43" s="267">
        <f t="shared" si="5"/>
        <v>112347.5</v>
      </c>
      <c r="K43" s="267">
        <f t="shared" si="5"/>
        <v>188806.38</v>
      </c>
      <c r="L43" s="267">
        <f t="shared" si="5"/>
        <v>1207233.73</v>
      </c>
      <c r="M43" s="267">
        <f>SUM(M31:M42)</f>
        <v>922925.77999999991</v>
      </c>
      <c r="O43" s="114"/>
      <c r="P43" s="114"/>
    </row>
    <row r="44" spans="1:16" s="2" customFormat="1" ht="21" x14ac:dyDescent="0.35">
      <c r="A44" s="373">
        <v>2025</v>
      </c>
      <c r="B44" s="332" t="s">
        <v>795</v>
      </c>
      <c r="C44" s="317">
        <f>SUM(D44:M44)</f>
        <v>244550.24</v>
      </c>
      <c r="D44" s="318">
        <v>93229.94</v>
      </c>
      <c r="E44" s="319">
        <v>16138.8</v>
      </c>
      <c r="F44" s="317">
        <v>9656</v>
      </c>
      <c r="G44" s="320">
        <v>8690</v>
      </c>
      <c r="H44" s="321"/>
      <c r="I44" s="322">
        <v>20860</v>
      </c>
      <c r="J44" s="322">
        <v>3107</v>
      </c>
      <c r="K44" s="323">
        <v>46207</v>
      </c>
      <c r="L44" s="323"/>
      <c r="M44" s="317">
        <v>46661.5</v>
      </c>
      <c r="N44" s="310"/>
      <c r="P44" s="114"/>
    </row>
    <row r="45" spans="1:16" s="2" customFormat="1" ht="21" x14ac:dyDescent="0.35">
      <c r="A45" s="373"/>
      <c r="B45" s="333" t="s">
        <v>893</v>
      </c>
      <c r="C45" s="324">
        <f>SUM(D45:M45)</f>
        <v>317490.95</v>
      </c>
      <c r="D45" s="337">
        <v>163093.26999999999</v>
      </c>
      <c r="E45" s="338">
        <v>16468.29</v>
      </c>
      <c r="F45" s="339">
        <v>6247</v>
      </c>
      <c r="G45" s="340">
        <v>11152.5</v>
      </c>
      <c r="H45" s="341"/>
      <c r="I45" s="340">
        <v>20970</v>
      </c>
      <c r="J45" s="325">
        <v>20367.5</v>
      </c>
      <c r="K45" s="342">
        <v>16409</v>
      </c>
      <c r="L45" s="342">
        <v>1848.39</v>
      </c>
      <c r="M45" s="339">
        <v>60935</v>
      </c>
      <c r="N45" s="310"/>
      <c r="P45" s="112"/>
    </row>
    <row r="46" spans="1:16" s="2" customFormat="1" ht="21" x14ac:dyDescent="0.35">
      <c r="A46" s="373"/>
      <c r="B46" s="333" t="s">
        <v>894</v>
      </c>
      <c r="C46" s="327">
        <f t="shared" ref="C46:C56" si="6">SUM(D46:M46)</f>
        <v>569213.53</v>
      </c>
      <c r="D46" s="343">
        <v>153541.67000000001</v>
      </c>
      <c r="E46" s="344">
        <v>43081.36</v>
      </c>
      <c r="F46" s="339">
        <v>27405</v>
      </c>
      <c r="G46" s="340">
        <v>9175</v>
      </c>
      <c r="H46" s="340">
        <v>262828</v>
      </c>
      <c r="I46" s="328">
        <v>23875</v>
      </c>
      <c r="J46" s="329">
        <v>8208.5</v>
      </c>
      <c r="K46" s="329">
        <v>16608</v>
      </c>
      <c r="L46" s="345"/>
      <c r="M46" s="339">
        <v>24491</v>
      </c>
      <c r="N46" s="310"/>
      <c r="P46" s="112"/>
    </row>
    <row r="47" spans="1:16" s="2" customFormat="1" ht="21" x14ac:dyDescent="0.35">
      <c r="A47" s="373"/>
      <c r="B47" s="333" t="s">
        <v>804</v>
      </c>
      <c r="C47" s="327">
        <f t="shared" si="6"/>
        <v>715655.32</v>
      </c>
      <c r="D47" s="343">
        <v>396428.29</v>
      </c>
      <c r="E47" s="330">
        <v>103004.63</v>
      </c>
      <c r="F47" s="339">
        <v>20794.55</v>
      </c>
      <c r="G47" s="338">
        <v>9707</v>
      </c>
      <c r="H47" s="346"/>
      <c r="I47" s="331">
        <v>25340</v>
      </c>
      <c r="J47" s="347">
        <v>10629.5</v>
      </c>
      <c r="K47" s="348">
        <v>15452</v>
      </c>
      <c r="L47" s="348">
        <v>68858.850000000006</v>
      </c>
      <c r="M47" s="339">
        <v>65440.5</v>
      </c>
      <c r="N47" s="310"/>
      <c r="O47" s="303"/>
      <c r="P47" s="114"/>
    </row>
    <row r="48" spans="1:16" s="118" customFormat="1" ht="21" x14ac:dyDescent="0.35">
      <c r="A48" s="373"/>
      <c r="B48" s="334" t="s">
        <v>806</v>
      </c>
      <c r="C48" s="326">
        <f t="shared" si="6"/>
        <v>508687.86</v>
      </c>
      <c r="D48" s="330">
        <v>279359.98</v>
      </c>
      <c r="E48" s="338">
        <v>66897.33</v>
      </c>
      <c r="F48" s="342">
        <v>24488.35</v>
      </c>
      <c r="G48" s="349">
        <v>9835</v>
      </c>
      <c r="H48" s="346"/>
      <c r="I48" s="338">
        <v>25440</v>
      </c>
      <c r="J48" s="348">
        <v>11449</v>
      </c>
      <c r="K48" s="350">
        <v>28532</v>
      </c>
      <c r="L48" s="350"/>
      <c r="M48" s="342">
        <f>62666.2+20</f>
        <v>62686.2</v>
      </c>
      <c r="N48" s="310"/>
      <c r="O48" s="258"/>
      <c r="P48" s="258"/>
    </row>
    <row r="49" spans="1:16" s="2" customFormat="1" ht="21" x14ac:dyDescent="0.35">
      <c r="A49" s="373"/>
      <c r="B49" s="333" t="s">
        <v>808</v>
      </c>
      <c r="C49" s="324">
        <f t="shared" si="6"/>
        <v>1165038.1600000001</v>
      </c>
      <c r="D49" s="343">
        <v>115955.21</v>
      </c>
      <c r="E49" s="338">
        <v>206707.14</v>
      </c>
      <c r="F49" s="339">
        <v>4048</v>
      </c>
      <c r="G49" s="349">
        <v>9018</v>
      </c>
      <c r="H49" s="351">
        <v>317752.31</v>
      </c>
      <c r="I49" s="347">
        <v>27310</v>
      </c>
      <c r="J49" s="348">
        <v>7802.5</v>
      </c>
      <c r="K49" s="352">
        <v>24671</v>
      </c>
      <c r="L49" s="345"/>
      <c r="M49" s="339">
        <f>449270+2504</f>
        <v>451774</v>
      </c>
      <c r="N49" s="310"/>
      <c r="O49" s="112"/>
      <c r="P49" s="112"/>
    </row>
    <row r="50" spans="1:16" s="2" customFormat="1" ht="16.5" x14ac:dyDescent="0.3">
      <c r="A50" s="373"/>
      <c r="B50" s="333" t="s">
        <v>811</v>
      </c>
      <c r="C50" s="279">
        <f t="shared" si="6"/>
        <v>585542.49</v>
      </c>
      <c r="D50" s="114">
        <v>163653.18</v>
      </c>
      <c r="E50" s="353">
        <v>224563.19</v>
      </c>
      <c r="F50" s="279"/>
      <c r="G50" s="353">
        <v>15907</v>
      </c>
      <c r="H50" s="291"/>
      <c r="I50" s="285">
        <v>33805</v>
      </c>
      <c r="J50" s="354">
        <v>10869.5</v>
      </c>
      <c r="K50" s="355">
        <v>10689</v>
      </c>
      <c r="L50" s="355">
        <v>23493</v>
      </c>
      <c r="M50" s="279">
        <v>102562.62</v>
      </c>
      <c r="N50" s="112"/>
      <c r="O50" s="112"/>
    </row>
    <row r="51" spans="1:16" s="2" customFormat="1" ht="16.5" x14ac:dyDescent="0.3">
      <c r="A51" s="373"/>
      <c r="B51" s="333" t="s">
        <v>814</v>
      </c>
      <c r="C51" s="279">
        <f t="shared" si="6"/>
        <v>375159.66</v>
      </c>
      <c r="D51" s="356">
        <v>192960.49</v>
      </c>
      <c r="E51" s="357">
        <v>23967.67</v>
      </c>
      <c r="F51" s="279">
        <v>9201</v>
      </c>
      <c r="G51" s="353">
        <v>19051</v>
      </c>
      <c r="H51" s="353"/>
      <c r="I51" s="285">
        <v>29485</v>
      </c>
      <c r="J51" s="291">
        <v>14681.5</v>
      </c>
      <c r="K51" s="285">
        <v>109</v>
      </c>
      <c r="L51" s="285"/>
      <c r="M51" s="279">
        <v>85704</v>
      </c>
      <c r="N51" s="112"/>
      <c r="P51" s="114"/>
    </row>
    <row r="52" spans="1:16" s="2" customFormat="1" ht="16.5" x14ac:dyDescent="0.3">
      <c r="A52" s="373"/>
      <c r="B52" s="333" t="s">
        <v>817</v>
      </c>
      <c r="C52" s="268">
        <f t="shared" si="6"/>
        <v>966874.09</v>
      </c>
      <c r="D52" s="358">
        <v>223690</v>
      </c>
      <c r="E52" s="2">
        <v>33143.19</v>
      </c>
      <c r="F52" s="279">
        <v>1181.3</v>
      </c>
      <c r="G52" s="353">
        <v>13624</v>
      </c>
      <c r="H52" s="292">
        <v>362745</v>
      </c>
      <c r="I52" s="353">
        <v>27840</v>
      </c>
      <c r="J52" s="354">
        <v>11754.5</v>
      </c>
      <c r="K52" s="354">
        <v>14538</v>
      </c>
      <c r="L52" s="354"/>
      <c r="M52" s="279">
        <f>277908.1+450</f>
        <v>278358.09999999998</v>
      </c>
      <c r="N52" s="112"/>
      <c r="O52" s="112"/>
    </row>
    <row r="53" spans="1:16" s="2" customFormat="1" ht="16.5" x14ac:dyDescent="0.3">
      <c r="A53" s="373"/>
      <c r="B53" s="333" t="s">
        <v>820</v>
      </c>
      <c r="C53" s="280">
        <f t="shared" si="6"/>
        <v>967512.06</v>
      </c>
      <c r="D53" s="302">
        <v>169234.1</v>
      </c>
      <c r="E53" s="269">
        <v>370049.46</v>
      </c>
      <c r="F53" s="280">
        <v>746.5</v>
      </c>
      <c r="G53" s="269">
        <v>11644.5</v>
      </c>
      <c r="H53" s="293"/>
      <c r="I53" s="269">
        <v>27560</v>
      </c>
      <c r="J53" s="278">
        <v>11381.5</v>
      </c>
      <c r="K53" s="294">
        <v>22204</v>
      </c>
      <c r="L53" s="294"/>
      <c r="M53" s="280">
        <v>354692</v>
      </c>
      <c r="N53" s="112"/>
      <c r="O53" s="114"/>
      <c r="P53" s="112"/>
    </row>
    <row r="54" spans="1:16" s="2" customFormat="1" ht="23.25" customHeight="1" x14ac:dyDescent="0.25">
      <c r="A54" s="373"/>
      <c r="B54" s="333" t="s">
        <v>895</v>
      </c>
      <c r="C54" s="282">
        <f t="shared" si="6"/>
        <v>234124.13</v>
      </c>
      <c r="D54" s="281">
        <v>87540.95</v>
      </c>
      <c r="E54" s="282">
        <v>59330.18</v>
      </c>
      <c r="F54" s="282">
        <v>9773</v>
      </c>
      <c r="G54" s="282">
        <v>8491</v>
      </c>
      <c r="H54" s="282"/>
      <c r="I54" s="282">
        <v>23140</v>
      </c>
      <c r="J54" s="282">
        <v>8431</v>
      </c>
      <c r="K54" s="282">
        <v>15790</v>
      </c>
      <c r="L54" s="282"/>
      <c r="M54" s="282">
        <v>21628</v>
      </c>
      <c r="N54" s="112"/>
      <c r="O54" s="114"/>
      <c r="P54" s="114"/>
    </row>
    <row r="55" spans="1:16" s="2" customFormat="1" ht="24" customHeight="1" x14ac:dyDescent="0.3">
      <c r="A55" s="373"/>
      <c r="B55" s="333" t="s">
        <v>826</v>
      </c>
      <c r="C55" s="282">
        <f t="shared" si="6"/>
        <v>1387441.2499999998</v>
      </c>
      <c r="D55" s="281">
        <v>180088.34</v>
      </c>
      <c r="E55" s="282">
        <v>590724.71</v>
      </c>
      <c r="F55" s="282">
        <v>31077</v>
      </c>
      <c r="G55" s="282">
        <v>11200</v>
      </c>
      <c r="H55" s="282">
        <v>290543.98</v>
      </c>
      <c r="I55" s="282">
        <v>27460</v>
      </c>
      <c r="J55" s="283">
        <v>15261.5</v>
      </c>
      <c r="K55" s="173">
        <v>17238</v>
      </c>
      <c r="L55" s="173">
        <v>144135</v>
      </c>
      <c r="M55" s="282">
        <v>79712.72</v>
      </c>
      <c r="O55" s="114"/>
      <c r="P55" s="114"/>
    </row>
    <row r="56" spans="1:16" s="2" customFormat="1" ht="21" x14ac:dyDescent="0.35">
      <c r="A56" s="374"/>
      <c r="B56" s="311" t="s">
        <v>794</v>
      </c>
      <c r="C56" s="335">
        <f t="shared" si="6"/>
        <v>8037289.7400000002</v>
      </c>
      <c r="D56" s="336">
        <f>SUM(D44:D55)</f>
        <v>2218775.42</v>
      </c>
      <c r="E56" s="336">
        <f>SUM(E44:E55)</f>
        <v>1754075.95</v>
      </c>
      <c r="F56" s="336">
        <f>SUM(F44:F55)</f>
        <v>144617.70000000001</v>
      </c>
      <c r="G56" s="336">
        <f t="shared" ref="G56:H56" si="7">SUM(G44:G55)</f>
        <v>137495</v>
      </c>
      <c r="H56" s="336">
        <f t="shared" si="7"/>
        <v>1233869.29</v>
      </c>
      <c r="I56" s="336">
        <f>SUM(I44:I55)</f>
        <v>313085</v>
      </c>
      <c r="J56" s="336">
        <f t="shared" ref="J56:L56" si="8">SUM(J44:J55)</f>
        <v>133943.5</v>
      </c>
      <c r="K56" s="336">
        <f t="shared" si="8"/>
        <v>228447</v>
      </c>
      <c r="L56" s="336">
        <f t="shared" si="8"/>
        <v>238335.24</v>
      </c>
      <c r="M56" s="336">
        <f>SUM(M44:M55)</f>
        <v>1634645.64</v>
      </c>
      <c r="N56" s="312">
        <v>1</v>
      </c>
      <c r="O56" s="114"/>
      <c r="P56" s="114"/>
    </row>
    <row r="57" spans="1:16" s="2" customFormat="1" x14ac:dyDescent="0.25">
      <c r="D57" s="3"/>
      <c r="E57" s="3"/>
      <c r="F57" s="3"/>
      <c r="P57" s="114"/>
    </row>
    <row r="58" spans="1:16" s="2" customFormat="1" x14ac:dyDescent="0.25">
      <c r="D58" s="3"/>
      <c r="E58" s="3"/>
      <c r="F58" s="3"/>
      <c r="O58" s="112"/>
    </row>
    <row r="59" spans="1:16" s="2" customFormat="1" x14ac:dyDescent="0.25">
      <c r="C59" s="112"/>
      <c r="D59" s="3"/>
      <c r="E59" s="3"/>
      <c r="F59" s="3"/>
    </row>
    <row r="60" spans="1:16" s="2" customFormat="1" x14ac:dyDescent="0.25">
      <c r="D60" s="3"/>
      <c r="E60" s="3"/>
      <c r="F60" s="3"/>
      <c r="O60" s="112"/>
      <c r="P60" s="114"/>
    </row>
    <row r="61" spans="1:16" s="2" customFormat="1" x14ac:dyDescent="0.25">
      <c r="D61" s="3"/>
      <c r="E61" s="3"/>
      <c r="F61" s="3"/>
      <c r="P61" s="114"/>
    </row>
    <row r="62" spans="1:16" s="2" customFormat="1" x14ac:dyDescent="0.25">
      <c r="D62" s="3"/>
      <c r="E62" s="3"/>
      <c r="F62" s="3"/>
      <c r="O62" s="112"/>
    </row>
    <row r="63" spans="1:16" s="2" customFormat="1" x14ac:dyDescent="0.25">
      <c r="D63" s="3"/>
      <c r="E63" s="3"/>
      <c r="F63" s="3"/>
    </row>
    <row r="64" spans="1:16" s="2" customFormat="1" x14ac:dyDescent="0.25">
      <c r="D64" s="3"/>
      <c r="E64" s="3"/>
      <c r="F64" s="3"/>
    </row>
    <row r="65" spans="4:6" s="2" customFormat="1" x14ac:dyDescent="0.25">
      <c r="D65" s="3"/>
      <c r="E65" s="3"/>
      <c r="F65" s="3"/>
    </row>
    <row r="66" spans="4:6" s="2" customFormat="1" x14ac:dyDescent="0.25">
      <c r="D66" s="3"/>
      <c r="E66" s="3"/>
      <c r="F66" s="3"/>
    </row>
    <row r="67" spans="4:6" s="2" customFormat="1" x14ac:dyDescent="0.25">
      <c r="D67" s="3"/>
      <c r="E67" s="3"/>
      <c r="F67" s="3"/>
    </row>
    <row r="68" spans="4:6" s="2" customFormat="1" x14ac:dyDescent="0.25">
      <c r="D68" s="3"/>
      <c r="E68" s="3"/>
      <c r="F68" s="3"/>
    </row>
    <row r="69" spans="4:6" s="2" customFormat="1" x14ac:dyDescent="0.25">
      <c r="D69" s="3"/>
      <c r="E69" s="3"/>
      <c r="F69" s="3"/>
    </row>
    <row r="70" spans="4:6" s="2" customFormat="1" x14ac:dyDescent="0.25">
      <c r="D70" s="3"/>
      <c r="E70" s="3"/>
      <c r="F70" s="3"/>
    </row>
    <row r="71" spans="4:6" s="2" customFormat="1" x14ac:dyDescent="0.25">
      <c r="D71" s="3"/>
      <c r="E71" s="3"/>
      <c r="F71" s="3"/>
    </row>
    <row r="72" spans="4:6" s="2" customFormat="1" x14ac:dyDescent="0.25">
      <c r="D72" s="3"/>
      <c r="E72" s="3"/>
      <c r="F72" s="3"/>
    </row>
    <row r="73" spans="4:6" s="2" customFormat="1" x14ac:dyDescent="0.25">
      <c r="D73" s="3"/>
      <c r="E73" s="3"/>
      <c r="F73" s="3"/>
    </row>
    <row r="74" spans="4:6" s="2" customFormat="1" x14ac:dyDescent="0.25">
      <c r="D74" s="3"/>
      <c r="E74" s="3"/>
      <c r="F74" s="3"/>
    </row>
    <row r="75" spans="4:6" s="2" customFormat="1" x14ac:dyDescent="0.25">
      <c r="D75" s="3"/>
      <c r="E75" s="3"/>
      <c r="F75" s="3"/>
    </row>
    <row r="76" spans="4:6" s="2" customFormat="1" x14ac:dyDescent="0.25">
      <c r="D76" s="3"/>
      <c r="E76" s="3"/>
      <c r="F76" s="3"/>
    </row>
    <row r="77" spans="4:6" s="2" customFormat="1" x14ac:dyDescent="0.25">
      <c r="D77" s="3"/>
      <c r="E77" s="3"/>
      <c r="F77" s="3"/>
    </row>
    <row r="78" spans="4:6" s="2" customFormat="1" x14ac:dyDescent="0.25">
      <c r="D78" s="3"/>
      <c r="E78" s="3"/>
      <c r="F78" s="3"/>
    </row>
    <row r="79" spans="4:6" s="2" customFormat="1" x14ac:dyDescent="0.25">
      <c r="D79" s="3"/>
      <c r="E79" s="3"/>
      <c r="F79" s="3"/>
    </row>
    <row r="80" spans="4:6" s="2" customFormat="1" x14ac:dyDescent="0.25">
      <c r="D80" s="3"/>
      <c r="E80" s="3"/>
      <c r="F80" s="3"/>
    </row>
    <row r="81" spans="4:6" s="2" customFormat="1" x14ac:dyDescent="0.25">
      <c r="D81" s="3"/>
      <c r="E81" s="3"/>
      <c r="F81" s="3"/>
    </row>
    <row r="82" spans="4:6" s="2" customFormat="1" x14ac:dyDescent="0.25">
      <c r="D82" s="3"/>
      <c r="E82" s="3"/>
      <c r="F82" s="3"/>
    </row>
    <row r="83" spans="4:6" s="2" customFormat="1" x14ac:dyDescent="0.25">
      <c r="D83" s="3"/>
      <c r="E83" s="3"/>
      <c r="F83" s="3"/>
    </row>
    <row r="84" spans="4:6" s="2" customFormat="1" x14ac:dyDescent="0.25">
      <c r="D84" s="3"/>
      <c r="E84" s="3"/>
      <c r="F84" s="3"/>
    </row>
    <row r="85" spans="4:6" s="2" customFormat="1" x14ac:dyDescent="0.25">
      <c r="D85" s="3"/>
      <c r="E85" s="3"/>
      <c r="F85" s="3"/>
    </row>
    <row r="86" spans="4:6" s="2" customFormat="1" x14ac:dyDescent="0.25">
      <c r="D86" s="3"/>
      <c r="E86" s="3"/>
      <c r="F86" s="3"/>
    </row>
    <row r="87" spans="4:6" s="2" customFormat="1" x14ac:dyDescent="0.25">
      <c r="D87" s="3"/>
      <c r="E87" s="3"/>
      <c r="F87" s="3"/>
    </row>
    <row r="88" spans="4:6" s="2" customFormat="1" x14ac:dyDescent="0.25">
      <c r="D88" s="3"/>
      <c r="E88" s="3"/>
      <c r="F88" s="3"/>
    </row>
    <row r="89" spans="4:6" s="2" customFormat="1" x14ac:dyDescent="0.25">
      <c r="D89" s="3"/>
      <c r="E89" s="3"/>
      <c r="F89" s="3"/>
    </row>
    <row r="90" spans="4:6" s="2" customFormat="1" x14ac:dyDescent="0.25">
      <c r="D90" s="3"/>
      <c r="E90" s="3"/>
      <c r="F90" s="3"/>
    </row>
    <row r="91" spans="4:6" s="2" customFormat="1" x14ac:dyDescent="0.25">
      <c r="D91" s="3"/>
      <c r="E91" s="3"/>
      <c r="F91" s="3"/>
    </row>
    <row r="92" spans="4:6" s="2" customFormat="1" x14ac:dyDescent="0.25">
      <c r="D92" s="3"/>
      <c r="E92" s="3"/>
      <c r="F92" s="3"/>
    </row>
    <row r="93" spans="4:6" s="2" customFormat="1" x14ac:dyDescent="0.25">
      <c r="D93" s="3"/>
      <c r="E93" s="3"/>
      <c r="F93" s="3"/>
    </row>
    <row r="94" spans="4:6" s="2" customFormat="1" x14ac:dyDescent="0.25">
      <c r="D94" s="3"/>
      <c r="E94" s="3"/>
      <c r="F94" s="3"/>
    </row>
    <row r="95" spans="4:6" s="2" customFormat="1" x14ac:dyDescent="0.25">
      <c r="D95" s="3"/>
      <c r="E95" s="3"/>
      <c r="F95" s="3"/>
    </row>
    <row r="96" spans="4:6" s="2" customFormat="1" x14ac:dyDescent="0.25">
      <c r="D96" s="3"/>
      <c r="E96" s="3"/>
      <c r="F96" s="3"/>
    </row>
    <row r="97" spans="3:6" s="2" customFormat="1" x14ac:dyDescent="0.25">
      <c r="D97" s="3"/>
      <c r="E97" s="3"/>
      <c r="F97" s="3"/>
    </row>
    <row r="98" spans="3:6" s="2" customFormat="1" x14ac:dyDescent="0.25">
      <c r="D98" s="3"/>
      <c r="E98" s="3"/>
      <c r="F98" s="3"/>
    </row>
    <row r="99" spans="3:6" s="2" customFormat="1" x14ac:dyDescent="0.25">
      <c r="D99" s="3"/>
      <c r="E99" s="3"/>
      <c r="F99" s="3"/>
    </row>
    <row r="100" spans="3:6" s="2" customFormat="1" x14ac:dyDescent="0.25">
      <c r="D100" s="3"/>
      <c r="E100" s="3"/>
      <c r="F100" s="3"/>
    </row>
    <row r="101" spans="3:6" s="2" customFormat="1" x14ac:dyDescent="0.25">
      <c r="D101" s="3"/>
      <c r="E101" s="3"/>
      <c r="F101" s="3"/>
    </row>
    <row r="102" spans="3:6" s="2" customFormat="1" x14ac:dyDescent="0.25">
      <c r="D102" s="3"/>
      <c r="E102" s="3"/>
      <c r="F102" s="3"/>
    </row>
    <row r="103" spans="3:6" s="2" customFormat="1" x14ac:dyDescent="0.25">
      <c r="D103" s="3"/>
      <c r="E103" s="3"/>
      <c r="F103" s="3"/>
    </row>
    <row r="104" spans="3:6" s="2" customFormat="1" x14ac:dyDescent="0.25">
      <c r="C104" s="112"/>
      <c r="D104" s="3"/>
      <c r="E104" s="3"/>
      <c r="F104" s="3"/>
    </row>
    <row r="105" spans="3:6" s="2" customFormat="1" x14ac:dyDescent="0.25">
      <c r="D105" s="3"/>
      <c r="E105" s="3"/>
      <c r="F105" s="3"/>
    </row>
    <row r="106" spans="3:6" s="2" customFormat="1" x14ac:dyDescent="0.25">
      <c r="D106" s="3"/>
      <c r="E106" s="3"/>
      <c r="F106" s="3"/>
    </row>
    <row r="107" spans="3:6" s="2" customFormat="1" x14ac:dyDescent="0.25">
      <c r="D107" s="3"/>
      <c r="E107" s="3"/>
      <c r="F107" s="3"/>
    </row>
    <row r="108" spans="3:6" s="2" customFormat="1" x14ac:dyDescent="0.25">
      <c r="D108" s="3"/>
      <c r="E108" s="3"/>
      <c r="F108" s="3"/>
    </row>
    <row r="109" spans="3:6" s="2" customFormat="1" x14ac:dyDescent="0.25">
      <c r="D109" s="3"/>
      <c r="E109" s="3"/>
      <c r="F109" s="3"/>
    </row>
    <row r="110" spans="3:6" s="2" customFormat="1" x14ac:dyDescent="0.25">
      <c r="D110" s="3"/>
      <c r="E110" s="3"/>
      <c r="F110" s="3"/>
    </row>
    <row r="111" spans="3:6" s="2" customFormat="1" x14ac:dyDescent="0.25">
      <c r="D111" s="3"/>
      <c r="E111" s="3"/>
      <c r="F111" s="3"/>
    </row>
    <row r="112" spans="3:6" s="2" customFormat="1" x14ac:dyDescent="0.25">
      <c r="D112" s="3"/>
      <c r="E112" s="3"/>
      <c r="F112" s="3"/>
    </row>
    <row r="113" spans="4:6" s="2" customFormat="1" x14ac:dyDescent="0.25">
      <c r="D113" s="3"/>
      <c r="E113" s="3"/>
      <c r="F113" s="3"/>
    </row>
    <row r="114" spans="4:6" s="2" customFormat="1" x14ac:dyDescent="0.25">
      <c r="D114" s="3"/>
      <c r="E114" s="3"/>
      <c r="F114" s="3"/>
    </row>
    <row r="115" spans="4:6" s="2" customFormat="1" x14ac:dyDescent="0.25">
      <c r="D115" s="3"/>
      <c r="E115" s="3"/>
      <c r="F115" s="3"/>
    </row>
    <row r="116" spans="4:6" s="2" customFormat="1" x14ac:dyDescent="0.25">
      <c r="D116" s="3"/>
      <c r="E116" s="3"/>
      <c r="F116" s="3"/>
    </row>
    <row r="117" spans="4:6" s="2" customFormat="1" x14ac:dyDescent="0.25">
      <c r="D117" s="3"/>
      <c r="E117" s="3"/>
      <c r="F117" s="3"/>
    </row>
    <row r="118" spans="4:6" s="2" customFormat="1" x14ac:dyDescent="0.25">
      <c r="D118" s="3"/>
      <c r="E118" s="3"/>
      <c r="F118" s="3"/>
    </row>
    <row r="119" spans="4:6" s="2" customFormat="1" x14ac:dyDescent="0.25">
      <c r="D119" s="3"/>
      <c r="E119" s="3"/>
      <c r="F119" s="3"/>
    </row>
    <row r="120" spans="4:6" s="2" customFormat="1" x14ac:dyDescent="0.25">
      <c r="D120" s="3"/>
      <c r="E120" s="3"/>
      <c r="F120" s="3"/>
    </row>
    <row r="121" spans="4:6" s="2" customFormat="1" x14ac:dyDescent="0.25">
      <c r="D121" s="3"/>
      <c r="E121" s="3"/>
      <c r="F121" s="3"/>
    </row>
    <row r="122" spans="4:6" s="2" customFormat="1" x14ac:dyDescent="0.25">
      <c r="D122" s="3"/>
      <c r="E122" s="3"/>
      <c r="F122" s="3"/>
    </row>
    <row r="123" spans="4:6" s="2" customFormat="1" x14ac:dyDescent="0.25">
      <c r="D123" s="3"/>
      <c r="E123" s="3"/>
      <c r="F123" s="3"/>
    </row>
    <row r="124" spans="4:6" s="2" customFormat="1" x14ac:dyDescent="0.25">
      <c r="D124" s="3"/>
      <c r="E124" s="3"/>
      <c r="F124" s="3"/>
    </row>
    <row r="125" spans="4:6" s="2" customFormat="1" x14ac:dyDescent="0.25">
      <c r="D125" s="3"/>
      <c r="E125" s="3"/>
      <c r="F125" s="3"/>
    </row>
    <row r="126" spans="4:6" s="2" customFormat="1" x14ac:dyDescent="0.25">
      <c r="D126" s="3"/>
      <c r="E126" s="3"/>
      <c r="F126" s="3"/>
    </row>
    <row r="127" spans="4:6" s="2" customFormat="1" x14ac:dyDescent="0.25">
      <c r="D127" s="3"/>
      <c r="E127" s="3"/>
      <c r="F127" s="3"/>
    </row>
    <row r="128" spans="4:6" s="2" customFormat="1" x14ac:dyDescent="0.25">
      <c r="D128" s="3"/>
      <c r="E128" s="3"/>
      <c r="F128" s="3"/>
    </row>
    <row r="129" spans="4:17" s="2" customFormat="1" x14ac:dyDescent="0.25">
      <c r="D129" s="3"/>
      <c r="E129" s="3"/>
      <c r="F129" s="3"/>
      <c r="N129"/>
      <c r="O129"/>
      <c r="P129"/>
      <c r="Q129"/>
    </row>
  </sheetData>
  <autoFilter ref="A3:N100" xr:uid="{00000000-0001-0000-0100-000000000000}"/>
  <mergeCells count="3">
    <mergeCell ref="A18:A30"/>
    <mergeCell ref="A31:A43"/>
    <mergeCell ref="A44:A56"/>
  </mergeCells>
  <pageMargins left="0.25" right="0.25" top="0.75" bottom="0.75" header="0.3" footer="0.3"/>
  <pageSetup paperSize="9" scale="44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5" r:id="rId4" name="Drop Down 3">
              <controlPr defaultSize="0" autoLine="0" autoPict="0">
                <anchor moveWithCells="1">
                  <from>
                    <xdr:col>3</xdr:col>
                    <xdr:colOff>0</xdr:colOff>
                    <xdr:row>0</xdr:row>
                    <xdr:rowOff>247650</xdr:rowOff>
                  </from>
                  <to>
                    <xdr:col>3</xdr:col>
                    <xdr:colOff>1019175</xdr:colOff>
                    <xdr:row>1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A1:AM256"/>
  <sheetViews>
    <sheetView topLeftCell="A7" workbookViewId="0">
      <selection activeCell="B21" sqref="B21"/>
    </sheetView>
  </sheetViews>
  <sheetFormatPr defaultRowHeight="15" x14ac:dyDescent="0.25"/>
  <cols>
    <col min="2" max="2" width="14.140625" customWidth="1"/>
    <col min="3" max="3" width="15.42578125" customWidth="1"/>
    <col min="4" max="4" width="18.140625" customWidth="1"/>
    <col min="7" max="39" width="15.42578125" style="17" customWidth="1"/>
  </cols>
  <sheetData>
    <row r="1" spans="1:39" x14ac:dyDescent="0.25">
      <c r="A1">
        <v>1</v>
      </c>
    </row>
    <row r="2" spans="1:39" ht="21" x14ac:dyDescent="0.25">
      <c r="A2" t="s">
        <v>566</v>
      </c>
      <c r="G2" s="12" t="s">
        <v>170</v>
      </c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</row>
    <row r="3" spans="1:39" ht="15" customHeight="1" x14ac:dyDescent="0.25">
      <c r="A3" t="s">
        <v>568</v>
      </c>
      <c r="G3" s="18" t="s">
        <v>192</v>
      </c>
      <c r="H3" s="18"/>
      <c r="I3" s="18"/>
      <c r="J3" s="18"/>
      <c r="K3" s="18"/>
      <c r="L3" s="18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8"/>
      <c r="AE3" s="18"/>
      <c r="AF3" s="18"/>
      <c r="AG3" s="18"/>
      <c r="AH3" s="18"/>
      <c r="AI3" s="18"/>
      <c r="AJ3" s="18"/>
      <c r="AK3" s="18"/>
      <c r="AL3" s="18"/>
      <c r="AM3" s="18"/>
    </row>
    <row r="4" spans="1:39" ht="30.75" customHeight="1" x14ac:dyDescent="0.25">
      <c r="A4" t="s">
        <v>567</v>
      </c>
      <c r="G4" s="20" t="s">
        <v>172</v>
      </c>
      <c r="H4" s="20" t="s">
        <v>39</v>
      </c>
      <c r="I4" s="51" t="s">
        <v>173</v>
      </c>
      <c r="J4" s="20" t="s">
        <v>169</v>
      </c>
      <c r="K4" s="19" t="s">
        <v>1</v>
      </c>
      <c r="L4" s="19" t="s">
        <v>0</v>
      </c>
      <c r="M4" s="19" t="s">
        <v>37</v>
      </c>
      <c r="N4" s="19" t="s">
        <v>33</v>
      </c>
      <c r="O4" s="19" t="s">
        <v>21</v>
      </c>
      <c r="P4" s="19" t="s">
        <v>34</v>
      </c>
      <c r="Q4" s="19" t="s">
        <v>22</v>
      </c>
      <c r="R4" s="19" t="s">
        <v>35</v>
      </c>
      <c r="S4" s="19" t="s">
        <v>2</v>
      </c>
      <c r="T4" s="20" t="s">
        <v>0</v>
      </c>
      <c r="U4" s="19" t="s">
        <v>32</v>
      </c>
      <c r="V4" s="19" t="s">
        <v>33</v>
      </c>
      <c r="W4" s="19" t="s">
        <v>21</v>
      </c>
      <c r="X4" s="19" t="s">
        <v>35</v>
      </c>
      <c r="Y4" s="19" t="s">
        <v>38</v>
      </c>
      <c r="Z4" s="19" t="s">
        <v>3</v>
      </c>
      <c r="AA4" s="19" t="s">
        <v>4</v>
      </c>
      <c r="AB4" s="19" t="s">
        <v>179</v>
      </c>
      <c r="AC4" s="19" t="s">
        <v>36</v>
      </c>
      <c r="AD4" s="18"/>
      <c r="AE4" s="18"/>
      <c r="AF4" s="18"/>
      <c r="AG4" s="18"/>
      <c r="AH4" s="18"/>
      <c r="AI4" s="18"/>
      <c r="AJ4" s="18"/>
      <c r="AK4" s="18"/>
      <c r="AL4" s="18"/>
      <c r="AM4" s="18"/>
    </row>
    <row r="5" spans="1:39" ht="20.25" customHeight="1" x14ac:dyDescent="0.25">
      <c r="A5" t="s">
        <v>611</v>
      </c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</row>
    <row r="6" spans="1:39" ht="15" customHeight="1" x14ac:dyDescent="0.25">
      <c r="A6" t="s">
        <v>610</v>
      </c>
      <c r="G6" s="12" t="s">
        <v>171</v>
      </c>
      <c r="H6" s="12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</row>
    <row r="7" spans="1:39" ht="15" customHeight="1" x14ac:dyDescent="0.25">
      <c r="G7" s="18" t="s">
        <v>192</v>
      </c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</row>
    <row r="8" spans="1:39" ht="42.75" customHeight="1" x14ac:dyDescent="0.25">
      <c r="G8" s="20" t="s">
        <v>172</v>
      </c>
      <c r="H8" s="20" t="s">
        <v>39</v>
      </c>
      <c r="I8" s="51" t="s">
        <v>183</v>
      </c>
      <c r="J8" s="19" t="s">
        <v>184</v>
      </c>
      <c r="K8" s="19" t="s">
        <v>185</v>
      </c>
      <c r="L8" s="19" t="s">
        <v>10</v>
      </c>
      <c r="M8" s="19" t="s">
        <v>24</v>
      </c>
      <c r="N8" s="19" t="s">
        <v>25</v>
      </c>
      <c r="O8" s="19" t="s">
        <v>11</v>
      </c>
      <c r="P8" s="19" t="s">
        <v>12</v>
      </c>
      <c r="Q8" s="19" t="s">
        <v>13</v>
      </c>
      <c r="R8" s="20" t="s">
        <v>14</v>
      </c>
      <c r="S8" s="19" t="s">
        <v>177</v>
      </c>
      <c r="T8" s="19" t="s">
        <v>176</v>
      </c>
      <c r="U8" s="19" t="s">
        <v>15</v>
      </c>
      <c r="V8" s="19" t="s">
        <v>16</v>
      </c>
      <c r="W8" s="19" t="s">
        <v>17</v>
      </c>
      <c r="X8" s="19" t="s">
        <v>18</v>
      </c>
      <c r="Y8" s="19" t="s">
        <v>174</v>
      </c>
      <c r="Z8" s="19" t="s">
        <v>26</v>
      </c>
      <c r="AA8" s="19" t="s">
        <v>27</v>
      </c>
      <c r="AB8" s="19" t="s">
        <v>28</v>
      </c>
      <c r="AC8" s="19" t="s">
        <v>23</v>
      </c>
      <c r="AD8" s="19" t="s">
        <v>19</v>
      </c>
      <c r="AE8" s="52" t="s">
        <v>182</v>
      </c>
      <c r="AF8" s="52" t="s">
        <v>178</v>
      </c>
      <c r="AG8" s="52" t="s">
        <v>20</v>
      </c>
      <c r="AH8" s="19" t="s">
        <v>29</v>
      </c>
      <c r="AI8" s="19" t="s">
        <v>180</v>
      </c>
      <c r="AJ8" s="19" t="s">
        <v>31</v>
      </c>
      <c r="AK8" s="52" t="s">
        <v>181</v>
      </c>
      <c r="AL8" s="19" t="s">
        <v>168</v>
      </c>
      <c r="AM8" s="19" t="s">
        <v>30</v>
      </c>
    </row>
    <row r="9" spans="1:39" x14ac:dyDescent="0.25">
      <c r="B9" s="10" t="s">
        <v>566</v>
      </c>
      <c r="C9" s="10" t="s">
        <v>568</v>
      </c>
      <c r="D9" s="10" t="s">
        <v>567</v>
      </c>
    </row>
    <row r="10" spans="1:39" x14ac:dyDescent="0.25">
      <c r="B10" s="4" t="s">
        <v>40</v>
      </c>
      <c r="C10" s="7" t="s">
        <v>248</v>
      </c>
      <c r="D10" s="4" t="s">
        <v>434</v>
      </c>
    </row>
    <row r="11" spans="1:39" ht="21" x14ac:dyDescent="0.25">
      <c r="B11" s="4" t="s">
        <v>41</v>
      </c>
      <c r="C11" s="4" t="s">
        <v>249</v>
      </c>
      <c r="D11" s="4" t="s">
        <v>435</v>
      </c>
      <c r="G11" s="14" t="s">
        <v>231</v>
      </c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</row>
    <row r="12" spans="1:39" ht="50.25" customHeight="1" x14ac:dyDescent="0.25">
      <c r="B12" s="4" t="s">
        <v>42</v>
      </c>
      <c r="C12" s="4" t="s">
        <v>250</v>
      </c>
      <c r="D12" s="4" t="s">
        <v>436</v>
      </c>
      <c r="G12" s="21" t="s">
        <v>197</v>
      </c>
      <c r="H12" s="21"/>
      <c r="I12" s="21"/>
      <c r="J12" s="23"/>
      <c r="K12" s="21"/>
      <c r="L12" s="21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21"/>
      <c r="AE12" s="21"/>
      <c r="AF12" s="21"/>
      <c r="AG12" s="21"/>
      <c r="AH12" s="21"/>
      <c r="AI12" s="21"/>
      <c r="AJ12" s="21"/>
      <c r="AK12" s="21"/>
      <c r="AL12" s="21"/>
      <c r="AM12" s="21"/>
    </row>
    <row r="13" spans="1:39" ht="15" customHeight="1" x14ac:dyDescent="0.25">
      <c r="B13" s="4" t="s">
        <v>43</v>
      </c>
      <c r="C13" s="4" t="s">
        <v>251</v>
      </c>
      <c r="D13" s="4" t="s">
        <v>251</v>
      </c>
      <c r="G13" s="31" t="s">
        <v>198</v>
      </c>
      <c r="H13" s="31" t="s">
        <v>199</v>
      </c>
      <c r="I13" s="50" t="s">
        <v>232</v>
      </c>
      <c r="J13" s="31" t="s">
        <v>234</v>
      </c>
      <c r="K13" s="25" t="s">
        <v>235</v>
      </c>
      <c r="L13" s="25" t="s">
        <v>241</v>
      </c>
      <c r="M13" s="25" t="s">
        <v>242</v>
      </c>
      <c r="N13" s="25" t="s">
        <v>243</v>
      </c>
      <c r="O13" s="25" t="s">
        <v>244</v>
      </c>
      <c r="P13" s="25" t="s">
        <v>246</v>
      </c>
      <c r="Q13" s="25" t="s">
        <v>247</v>
      </c>
      <c r="R13" s="25" t="s">
        <v>245</v>
      </c>
      <c r="S13" s="25" t="s">
        <v>236</v>
      </c>
      <c r="T13" s="31" t="s">
        <v>241</v>
      </c>
      <c r="U13" s="25" t="s">
        <v>242</v>
      </c>
      <c r="V13" s="25" t="s">
        <v>243</v>
      </c>
      <c r="W13" s="25" t="s">
        <v>244</v>
      </c>
      <c r="X13" s="25" t="s">
        <v>245</v>
      </c>
      <c r="Y13" s="25" t="s">
        <v>233</v>
      </c>
      <c r="Z13" s="25" t="s">
        <v>237</v>
      </c>
      <c r="AA13" s="25" t="s">
        <v>238</v>
      </c>
      <c r="AB13" s="25" t="s">
        <v>239</v>
      </c>
      <c r="AC13" s="25" t="s">
        <v>240</v>
      </c>
      <c r="AD13" s="21"/>
      <c r="AE13" s="21"/>
      <c r="AF13" s="21"/>
      <c r="AG13" s="21"/>
      <c r="AH13" s="21"/>
      <c r="AI13" s="21"/>
      <c r="AJ13" s="21"/>
      <c r="AK13" s="21"/>
      <c r="AL13" s="21"/>
      <c r="AM13" s="21"/>
    </row>
    <row r="14" spans="1:39" ht="15" customHeight="1" x14ac:dyDescent="0.25">
      <c r="B14" s="4" t="s">
        <v>44</v>
      </c>
      <c r="C14" s="4" t="s">
        <v>44</v>
      </c>
      <c r="D14" s="4" t="s">
        <v>437</v>
      </c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</row>
    <row r="15" spans="1:39" ht="20.25" customHeight="1" x14ac:dyDescent="0.25">
      <c r="B15" s="4" t="s">
        <v>45</v>
      </c>
      <c r="C15" s="6" t="s">
        <v>252</v>
      </c>
      <c r="D15" s="4" t="s">
        <v>438</v>
      </c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</row>
    <row r="16" spans="1:39" ht="15" customHeight="1" x14ac:dyDescent="0.25">
      <c r="B16" s="4" t="s">
        <v>46</v>
      </c>
      <c r="C16" s="4" t="s">
        <v>253</v>
      </c>
      <c r="D16" s="4" t="s">
        <v>439</v>
      </c>
      <c r="G16" s="14" t="s">
        <v>196</v>
      </c>
      <c r="H16" s="14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</row>
    <row r="17" spans="2:39" x14ac:dyDescent="0.25">
      <c r="B17" s="4" t="s">
        <v>47</v>
      </c>
      <c r="C17" s="4" t="s">
        <v>254</v>
      </c>
      <c r="D17" s="4" t="s">
        <v>440</v>
      </c>
      <c r="G17" s="22" t="s">
        <v>197</v>
      </c>
      <c r="H17" s="22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</row>
    <row r="18" spans="2:39" ht="60" x14ac:dyDescent="0.25">
      <c r="B18" s="4" t="s">
        <v>48</v>
      </c>
      <c r="C18" s="4" t="s">
        <v>255</v>
      </c>
      <c r="D18" s="4" t="s">
        <v>441</v>
      </c>
      <c r="G18" s="26" t="s">
        <v>198</v>
      </c>
      <c r="H18" s="26" t="s">
        <v>199</v>
      </c>
      <c r="I18" s="24" t="s">
        <v>200</v>
      </c>
      <c r="J18" s="27" t="s">
        <v>201</v>
      </c>
      <c r="K18" s="27" t="s">
        <v>203</v>
      </c>
      <c r="L18" s="27" t="s">
        <v>207</v>
      </c>
      <c r="M18" s="30" t="s">
        <v>221</v>
      </c>
      <c r="N18" s="30" t="s">
        <v>222</v>
      </c>
      <c r="O18" s="30" t="s">
        <v>223</v>
      </c>
      <c r="P18" s="30" t="s">
        <v>224</v>
      </c>
      <c r="Q18" s="27" t="s">
        <v>208</v>
      </c>
      <c r="R18" s="32" t="s">
        <v>225</v>
      </c>
      <c r="S18" s="28" t="s">
        <v>229</v>
      </c>
      <c r="T18" s="29" t="s">
        <v>230</v>
      </c>
      <c r="U18" s="30" t="s">
        <v>226</v>
      </c>
      <c r="V18" s="30" t="s">
        <v>227</v>
      </c>
      <c r="W18" s="30" t="s">
        <v>228</v>
      </c>
      <c r="X18" s="27" t="s">
        <v>209</v>
      </c>
      <c r="Y18" s="27" t="s">
        <v>204</v>
      </c>
      <c r="Z18" s="27" t="s">
        <v>210</v>
      </c>
      <c r="AA18" s="27" t="s">
        <v>211</v>
      </c>
      <c r="AB18" s="27" t="s">
        <v>212</v>
      </c>
      <c r="AC18" s="27" t="s">
        <v>213</v>
      </c>
      <c r="AD18" s="27" t="s">
        <v>214</v>
      </c>
      <c r="AE18" s="33" t="s">
        <v>202</v>
      </c>
      <c r="AF18" s="33" t="s">
        <v>205</v>
      </c>
      <c r="AG18" s="33" t="s">
        <v>215</v>
      </c>
      <c r="AH18" s="27" t="s">
        <v>216</v>
      </c>
      <c r="AI18" s="27" t="s">
        <v>217</v>
      </c>
      <c r="AJ18" s="27" t="s">
        <v>218</v>
      </c>
      <c r="AK18" s="33" t="s">
        <v>206</v>
      </c>
      <c r="AL18" s="27" t="s">
        <v>219</v>
      </c>
      <c r="AM18" s="27" t="s">
        <v>220</v>
      </c>
    </row>
    <row r="19" spans="2:39" x14ac:dyDescent="0.25">
      <c r="B19" s="4" t="s">
        <v>49</v>
      </c>
      <c r="C19" s="4" t="s">
        <v>256</v>
      </c>
      <c r="D19" s="4" t="s">
        <v>442</v>
      </c>
    </row>
    <row r="20" spans="2:39" x14ac:dyDescent="0.25">
      <c r="B20" s="4" t="s">
        <v>50</v>
      </c>
      <c r="C20" s="4" t="s">
        <v>257</v>
      </c>
      <c r="D20" s="4" t="s">
        <v>443</v>
      </c>
    </row>
    <row r="21" spans="2:39" ht="21" x14ac:dyDescent="0.25">
      <c r="B21" s="4" t="s">
        <v>175</v>
      </c>
      <c r="C21" s="4" t="s">
        <v>258</v>
      </c>
      <c r="D21" s="4" t="s">
        <v>444</v>
      </c>
      <c r="G21" s="16" t="s">
        <v>380</v>
      </c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</row>
    <row r="22" spans="2:39" ht="42.75" customHeight="1" x14ac:dyDescent="0.25">
      <c r="B22" s="5" t="s">
        <v>9</v>
      </c>
      <c r="C22" s="5" t="s">
        <v>259</v>
      </c>
      <c r="D22" s="5" t="s">
        <v>445</v>
      </c>
      <c r="E22" s="11"/>
      <c r="G22" s="34" t="s">
        <v>381</v>
      </c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</row>
    <row r="23" spans="2:39" ht="15" customHeight="1" x14ac:dyDescent="0.25">
      <c r="B23" s="4" t="s">
        <v>51</v>
      </c>
      <c r="C23" s="4" t="s">
        <v>260</v>
      </c>
      <c r="D23" s="4" t="s">
        <v>446</v>
      </c>
      <c r="G23" s="40" t="s">
        <v>382</v>
      </c>
      <c r="H23" s="38" t="s">
        <v>383</v>
      </c>
      <c r="I23" s="41" t="s">
        <v>384</v>
      </c>
      <c r="J23" s="35" t="s">
        <v>386</v>
      </c>
      <c r="K23" s="42" t="s">
        <v>387</v>
      </c>
      <c r="L23" s="40" t="s">
        <v>393</v>
      </c>
      <c r="M23" s="40" t="s">
        <v>394</v>
      </c>
      <c r="N23" s="40" t="s">
        <v>395</v>
      </c>
      <c r="O23" s="43" t="s">
        <v>396</v>
      </c>
      <c r="P23" s="40" t="s">
        <v>398</v>
      </c>
      <c r="Q23" s="39" t="s">
        <v>399</v>
      </c>
      <c r="R23" s="44" t="s">
        <v>397</v>
      </c>
      <c r="S23" s="37" t="s">
        <v>388</v>
      </c>
      <c r="T23" s="44" t="s">
        <v>393</v>
      </c>
      <c r="U23" s="44" t="s">
        <v>394</v>
      </c>
      <c r="V23" s="44" t="s">
        <v>395</v>
      </c>
      <c r="W23" s="44" t="s">
        <v>396</v>
      </c>
      <c r="X23" s="45" t="s">
        <v>397</v>
      </c>
      <c r="Y23" s="37" t="s">
        <v>385</v>
      </c>
      <c r="Z23" s="40" t="s">
        <v>389</v>
      </c>
      <c r="AA23" s="40" t="s">
        <v>390</v>
      </c>
      <c r="AB23" s="40" t="s">
        <v>391</v>
      </c>
      <c r="AC23" s="40" t="s">
        <v>392</v>
      </c>
      <c r="AD23" s="34"/>
      <c r="AE23" s="34"/>
      <c r="AF23" s="34"/>
      <c r="AG23" s="34"/>
      <c r="AH23" s="34"/>
      <c r="AI23" s="34"/>
      <c r="AJ23" s="34"/>
      <c r="AK23" s="34"/>
      <c r="AL23" s="34"/>
      <c r="AM23" s="34"/>
    </row>
    <row r="24" spans="2:39" ht="15" customHeight="1" x14ac:dyDescent="0.25">
      <c r="B24" s="4" t="s">
        <v>52</v>
      </c>
      <c r="C24" s="4" t="s">
        <v>261</v>
      </c>
      <c r="D24" s="4" t="s">
        <v>447</v>
      </c>
      <c r="G24" s="36"/>
      <c r="H24" s="36"/>
      <c r="I24" s="53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4"/>
      <c r="AE24" s="34"/>
      <c r="AF24" s="34"/>
      <c r="AG24" s="34"/>
      <c r="AH24" s="34"/>
      <c r="AI24" s="34"/>
      <c r="AJ24" s="34"/>
      <c r="AK24" s="34"/>
      <c r="AL24" s="34"/>
      <c r="AM24" s="34"/>
    </row>
    <row r="25" spans="2:39" ht="15" customHeight="1" x14ac:dyDescent="0.25">
      <c r="B25" s="4" t="s">
        <v>53</v>
      </c>
      <c r="C25" s="4" t="s">
        <v>262</v>
      </c>
      <c r="D25" s="4" t="s">
        <v>448</v>
      </c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</row>
    <row r="26" spans="2:39" ht="21" x14ac:dyDescent="0.25">
      <c r="B26" s="4" t="s">
        <v>54</v>
      </c>
      <c r="C26" s="4" t="s">
        <v>263</v>
      </c>
      <c r="D26" s="4" t="s">
        <v>263</v>
      </c>
      <c r="G26" s="16" t="s">
        <v>400</v>
      </c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</row>
    <row r="27" spans="2:39" x14ac:dyDescent="0.25">
      <c r="B27" s="4" t="s">
        <v>55</v>
      </c>
      <c r="C27" s="4" t="s">
        <v>55</v>
      </c>
      <c r="D27" s="4" t="s">
        <v>449</v>
      </c>
      <c r="G27" s="46" t="s">
        <v>401</v>
      </c>
      <c r="H27" s="46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</row>
    <row r="28" spans="2:39" ht="60" x14ac:dyDescent="0.25">
      <c r="B28" s="4" t="s">
        <v>56</v>
      </c>
      <c r="C28" s="4" t="s">
        <v>264</v>
      </c>
      <c r="D28" s="4" t="s">
        <v>450</v>
      </c>
      <c r="G28" s="47" t="s">
        <v>382</v>
      </c>
      <c r="H28" s="47" t="s">
        <v>402</v>
      </c>
      <c r="I28" s="48" t="s">
        <v>403</v>
      </c>
      <c r="J28" s="40" t="s">
        <v>404</v>
      </c>
      <c r="K28" s="40" t="s">
        <v>406</v>
      </c>
      <c r="L28" s="40" t="s">
        <v>410</v>
      </c>
      <c r="M28" s="40" t="s">
        <v>424</v>
      </c>
      <c r="N28" s="40" t="s">
        <v>425</v>
      </c>
      <c r="O28" s="40" t="s">
        <v>426</v>
      </c>
      <c r="P28" s="40" t="s">
        <v>427</v>
      </c>
      <c r="Q28" s="40" t="s">
        <v>411</v>
      </c>
      <c r="R28" s="47" t="s">
        <v>428</v>
      </c>
      <c r="S28" s="40" t="s">
        <v>432</v>
      </c>
      <c r="T28" s="47" t="s">
        <v>433</v>
      </c>
      <c r="U28" s="40" t="s">
        <v>429</v>
      </c>
      <c r="V28" s="40" t="s">
        <v>430</v>
      </c>
      <c r="W28" s="40" t="s">
        <v>431</v>
      </c>
      <c r="X28" s="40" t="s">
        <v>412</v>
      </c>
      <c r="Y28" s="40" t="s">
        <v>407</v>
      </c>
      <c r="Z28" s="40" t="s">
        <v>413</v>
      </c>
      <c r="AA28" s="40" t="s">
        <v>414</v>
      </c>
      <c r="AB28" s="40" t="s">
        <v>415</v>
      </c>
      <c r="AC28" s="40" t="s">
        <v>416</v>
      </c>
      <c r="AD28" s="40" t="s">
        <v>417</v>
      </c>
      <c r="AE28" s="49" t="s">
        <v>405</v>
      </c>
      <c r="AF28" s="49" t="s">
        <v>408</v>
      </c>
      <c r="AG28" s="49" t="s">
        <v>418</v>
      </c>
      <c r="AH28" s="40" t="s">
        <v>419</v>
      </c>
      <c r="AI28" s="40" t="s">
        <v>420</v>
      </c>
      <c r="AJ28" s="40" t="s">
        <v>421</v>
      </c>
      <c r="AK28" s="49" t="s">
        <v>409</v>
      </c>
      <c r="AL28" s="40" t="s">
        <v>422</v>
      </c>
      <c r="AM28" s="40" t="s">
        <v>423</v>
      </c>
    </row>
    <row r="29" spans="2:39" x14ac:dyDescent="0.25">
      <c r="B29" s="4" t="s">
        <v>57</v>
      </c>
      <c r="C29" s="4" t="s">
        <v>265</v>
      </c>
      <c r="D29" s="4" t="s">
        <v>451</v>
      </c>
    </row>
    <row r="30" spans="2:39" x14ac:dyDescent="0.25">
      <c r="B30" s="4" t="s">
        <v>58</v>
      </c>
      <c r="C30" s="4" t="s">
        <v>266</v>
      </c>
      <c r="D30" s="4" t="s">
        <v>452</v>
      </c>
    </row>
    <row r="31" spans="2:39" x14ac:dyDescent="0.25">
      <c r="B31" s="4" t="s">
        <v>59</v>
      </c>
      <c r="C31" s="4" t="s">
        <v>267</v>
      </c>
      <c r="D31" s="4" t="s">
        <v>453</v>
      </c>
    </row>
    <row r="32" spans="2:39" ht="15" customHeight="1" x14ac:dyDescent="0.25">
      <c r="B32" s="4" t="s">
        <v>60</v>
      </c>
      <c r="C32" s="4" t="s">
        <v>268</v>
      </c>
      <c r="D32" s="4" t="s">
        <v>454</v>
      </c>
    </row>
    <row r="33" spans="2:7" ht="15" customHeight="1" x14ac:dyDescent="0.25">
      <c r="B33" s="4" t="s">
        <v>61</v>
      </c>
      <c r="C33" s="4" t="s">
        <v>269</v>
      </c>
      <c r="D33" s="4" t="s">
        <v>455</v>
      </c>
    </row>
    <row r="34" spans="2:7" ht="15" customHeight="1" x14ac:dyDescent="0.25">
      <c r="B34" s="4" t="s">
        <v>62</v>
      </c>
      <c r="C34" s="4" t="s">
        <v>270</v>
      </c>
      <c r="D34" s="4" t="s">
        <v>456</v>
      </c>
    </row>
    <row r="35" spans="2:7" ht="15" customHeight="1" x14ac:dyDescent="0.25">
      <c r="B35" s="5" t="s">
        <v>8</v>
      </c>
      <c r="C35" s="5" t="s">
        <v>271</v>
      </c>
      <c r="D35" s="5" t="s">
        <v>457</v>
      </c>
      <c r="E35" s="11"/>
      <c r="G35"/>
    </row>
    <row r="36" spans="2:7" x14ac:dyDescent="0.25">
      <c r="B36" s="4" t="s">
        <v>63</v>
      </c>
      <c r="C36" s="4" t="s">
        <v>272</v>
      </c>
      <c r="D36" s="4" t="s">
        <v>458</v>
      </c>
    </row>
    <row r="37" spans="2:7" x14ac:dyDescent="0.25">
      <c r="B37" s="4" t="s">
        <v>64</v>
      </c>
      <c r="C37" s="4" t="s">
        <v>273</v>
      </c>
      <c r="D37" s="4" t="s">
        <v>459</v>
      </c>
    </row>
    <row r="38" spans="2:7" x14ac:dyDescent="0.25">
      <c r="B38" s="4" t="s">
        <v>65</v>
      </c>
      <c r="C38" s="4" t="s">
        <v>274</v>
      </c>
      <c r="D38" s="4" t="s">
        <v>460</v>
      </c>
    </row>
    <row r="39" spans="2:7" x14ac:dyDescent="0.25">
      <c r="B39" s="4" t="s">
        <v>66</v>
      </c>
      <c r="C39" s="4" t="s">
        <v>275</v>
      </c>
      <c r="D39" s="4" t="s">
        <v>275</v>
      </c>
    </row>
    <row r="40" spans="2:7" x14ac:dyDescent="0.25">
      <c r="B40" s="4" t="s">
        <v>67</v>
      </c>
      <c r="C40" s="4" t="s">
        <v>67</v>
      </c>
      <c r="D40" s="4" t="s">
        <v>461</v>
      </c>
    </row>
    <row r="41" spans="2:7" ht="34.5" customHeight="1" x14ac:dyDescent="0.25">
      <c r="B41" s="4" t="s">
        <v>68</v>
      </c>
      <c r="C41" s="4" t="s">
        <v>276</v>
      </c>
      <c r="D41" s="4" t="s">
        <v>462</v>
      </c>
    </row>
    <row r="42" spans="2:7" ht="15" customHeight="1" x14ac:dyDescent="0.25">
      <c r="B42" s="4" t="s">
        <v>69</v>
      </c>
      <c r="C42" s="4" t="s">
        <v>277</v>
      </c>
      <c r="D42" s="4" t="s">
        <v>463</v>
      </c>
    </row>
    <row r="43" spans="2:7" ht="15" customHeight="1" x14ac:dyDescent="0.25">
      <c r="B43" s="4" t="s">
        <v>70</v>
      </c>
      <c r="C43" s="4" t="s">
        <v>278</v>
      </c>
      <c r="D43" s="4" t="s">
        <v>464</v>
      </c>
    </row>
    <row r="44" spans="2:7" ht="15" customHeight="1" x14ac:dyDescent="0.25">
      <c r="B44" s="4" t="s">
        <v>71</v>
      </c>
      <c r="C44" s="4" t="s">
        <v>279</v>
      </c>
      <c r="D44" s="4" t="s">
        <v>465</v>
      </c>
    </row>
    <row r="45" spans="2:7" ht="47.25" customHeight="1" x14ac:dyDescent="0.25">
      <c r="B45" s="4" t="s">
        <v>72</v>
      </c>
      <c r="C45" s="4" t="s">
        <v>280</v>
      </c>
      <c r="D45" s="4" t="s">
        <v>466</v>
      </c>
    </row>
    <row r="46" spans="2:7" x14ac:dyDescent="0.25">
      <c r="B46" s="4" t="s">
        <v>73</v>
      </c>
      <c r="C46" s="4" t="s">
        <v>281</v>
      </c>
      <c r="D46" s="4" t="s">
        <v>467</v>
      </c>
    </row>
    <row r="47" spans="2:7" x14ac:dyDescent="0.25">
      <c r="B47" s="4" t="s">
        <v>74</v>
      </c>
      <c r="C47" s="4" t="s">
        <v>282</v>
      </c>
      <c r="D47" s="4" t="s">
        <v>468</v>
      </c>
    </row>
    <row r="48" spans="2:7" x14ac:dyDescent="0.25">
      <c r="B48" s="5" t="s">
        <v>7</v>
      </c>
      <c r="C48" s="5" t="s">
        <v>283</v>
      </c>
      <c r="D48" s="5" t="s">
        <v>469</v>
      </c>
      <c r="E48" s="11"/>
    </row>
    <row r="49" spans="2:5" ht="42.75" customHeight="1" x14ac:dyDescent="0.25">
      <c r="B49" s="4" t="s">
        <v>75</v>
      </c>
      <c r="C49" s="4" t="s">
        <v>284</v>
      </c>
      <c r="D49" s="4" t="s">
        <v>470</v>
      </c>
    </row>
    <row r="50" spans="2:5" ht="15" customHeight="1" x14ac:dyDescent="0.25">
      <c r="B50" s="4" t="s">
        <v>76</v>
      </c>
      <c r="C50" s="4" t="s">
        <v>285</v>
      </c>
      <c r="D50" s="4" t="s">
        <v>471</v>
      </c>
    </row>
    <row r="51" spans="2:5" ht="15" customHeight="1" x14ac:dyDescent="0.25">
      <c r="B51" s="4" t="s">
        <v>77</v>
      </c>
      <c r="C51" s="4" t="s">
        <v>286</v>
      </c>
      <c r="D51" s="4" t="s">
        <v>472</v>
      </c>
    </row>
    <row r="52" spans="2:5" ht="15" customHeight="1" x14ac:dyDescent="0.25">
      <c r="B52" s="4" t="s">
        <v>78</v>
      </c>
      <c r="C52" s="4" t="s">
        <v>287</v>
      </c>
      <c r="D52" s="4" t="s">
        <v>287</v>
      </c>
    </row>
    <row r="53" spans="2:5" ht="15" customHeight="1" x14ac:dyDescent="0.25">
      <c r="B53" s="4" t="s">
        <v>79</v>
      </c>
      <c r="C53" s="4" t="s">
        <v>79</v>
      </c>
      <c r="D53" s="4" t="s">
        <v>473</v>
      </c>
    </row>
    <row r="54" spans="2:5" ht="22.5" customHeight="1" x14ac:dyDescent="0.25">
      <c r="B54" s="4" t="s">
        <v>80</v>
      </c>
      <c r="C54" s="4" t="s">
        <v>288</v>
      </c>
      <c r="D54" s="4" t="s">
        <v>474</v>
      </c>
    </row>
    <row r="55" spans="2:5" x14ac:dyDescent="0.25">
      <c r="B55" s="4" t="s">
        <v>81</v>
      </c>
      <c r="C55" s="4" t="s">
        <v>289</v>
      </c>
      <c r="D55" s="4" t="s">
        <v>475</v>
      </c>
    </row>
    <row r="56" spans="2:5" x14ac:dyDescent="0.25">
      <c r="B56" s="4" t="s">
        <v>82</v>
      </c>
      <c r="C56" s="4" t="s">
        <v>290</v>
      </c>
      <c r="D56" s="4" t="s">
        <v>476</v>
      </c>
    </row>
    <row r="57" spans="2:5" x14ac:dyDescent="0.25">
      <c r="B57" s="4" t="s">
        <v>83</v>
      </c>
      <c r="C57" s="4" t="s">
        <v>291</v>
      </c>
      <c r="D57" s="4" t="s">
        <v>477</v>
      </c>
    </row>
    <row r="58" spans="2:5" x14ac:dyDescent="0.25">
      <c r="B58" s="4" t="s">
        <v>84</v>
      </c>
      <c r="C58" s="4" t="s">
        <v>292</v>
      </c>
      <c r="D58" s="4" t="s">
        <v>478</v>
      </c>
    </row>
    <row r="59" spans="2:5" x14ac:dyDescent="0.25">
      <c r="B59" s="4" t="s">
        <v>85</v>
      </c>
      <c r="C59" s="4" t="s">
        <v>293</v>
      </c>
      <c r="D59" s="4" t="s">
        <v>479</v>
      </c>
    </row>
    <row r="60" spans="2:5" x14ac:dyDescent="0.25">
      <c r="B60" s="4" t="s">
        <v>86</v>
      </c>
      <c r="C60" s="4" t="s">
        <v>294</v>
      </c>
      <c r="D60" s="4" t="s">
        <v>480</v>
      </c>
    </row>
    <row r="61" spans="2:5" x14ac:dyDescent="0.25">
      <c r="B61" s="5" t="s">
        <v>6</v>
      </c>
      <c r="C61" s="5" t="s">
        <v>295</v>
      </c>
      <c r="D61" s="5" t="s">
        <v>481</v>
      </c>
      <c r="E61" s="11"/>
    </row>
    <row r="62" spans="2:5" x14ac:dyDescent="0.25">
      <c r="B62" s="4" t="s">
        <v>87</v>
      </c>
      <c r="C62" s="4" t="s">
        <v>296</v>
      </c>
      <c r="D62" s="4" t="s">
        <v>482</v>
      </c>
    </row>
    <row r="63" spans="2:5" x14ac:dyDescent="0.25">
      <c r="B63" s="4" t="s">
        <v>88</v>
      </c>
      <c r="C63" s="4" t="s">
        <v>297</v>
      </c>
      <c r="D63" s="4" t="s">
        <v>483</v>
      </c>
    </row>
    <row r="64" spans="2:5" x14ac:dyDescent="0.25">
      <c r="B64" s="4" t="s">
        <v>89</v>
      </c>
      <c r="C64" s="4" t="s">
        <v>298</v>
      </c>
      <c r="D64" s="4" t="s">
        <v>484</v>
      </c>
    </row>
    <row r="65" spans="2:5" x14ac:dyDescent="0.25">
      <c r="B65" s="4" t="s">
        <v>90</v>
      </c>
      <c r="C65" s="4" t="s">
        <v>299</v>
      </c>
      <c r="D65" s="4" t="s">
        <v>299</v>
      </c>
    </row>
    <row r="66" spans="2:5" x14ac:dyDescent="0.25">
      <c r="B66" s="4" t="s">
        <v>91</v>
      </c>
      <c r="C66" s="4" t="s">
        <v>91</v>
      </c>
      <c r="D66" s="4" t="s">
        <v>485</v>
      </c>
    </row>
    <row r="67" spans="2:5" x14ac:dyDescent="0.25">
      <c r="B67" s="4" t="s">
        <v>92</v>
      </c>
      <c r="C67" s="4" t="s">
        <v>300</v>
      </c>
      <c r="D67" s="4" t="s">
        <v>486</v>
      </c>
    </row>
    <row r="68" spans="2:5" x14ac:dyDescent="0.25">
      <c r="B68" s="4" t="s">
        <v>93</v>
      </c>
      <c r="C68" s="4" t="s">
        <v>301</v>
      </c>
      <c r="D68" s="4" t="s">
        <v>487</v>
      </c>
    </row>
    <row r="69" spans="2:5" x14ac:dyDescent="0.25">
      <c r="B69" s="4" t="s">
        <v>94</v>
      </c>
      <c r="C69" s="4" t="s">
        <v>302</v>
      </c>
      <c r="D69" s="4" t="s">
        <v>488</v>
      </c>
    </row>
    <row r="70" spans="2:5" x14ac:dyDescent="0.25">
      <c r="B70" s="4" t="s">
        <v>95</v>
      </c>
      <c r="C70" s="4" t="s">
        <v>303</v>
      </c>
      <c r="D70" s="4" t="s">
        <v>489</v>
      </c>
    </row>
    <row r="71" spans="2:5" x14ac:dyDescent="0.25">
      <c r="B71" s="4" t="s">
        <v>96</v>
      </c>
      <c r="C71" s="4" t="s">
        <v>304</v>
      </c>
      <c r="D71" s="4" t="s">
        <v>490</v>
      </c>
    </row>
    <row r="72" spans="2:5" x14ac:dyDescent="0.25">
      <c r="B72" s="4" t="s">
        <v>97</v>
      </c>
      <c r="C72" s="4" t="s">
        <v>305</v>
      </c>
      <c r="D72" s="4" t="s">
        <v>491</v>
      </c>
    </row>
    <row r="73" spans="2:5" x14ac:dyDescent="0.25">
      <c r="B73" s="4" t="s">
        <v>98</v>
      </c>
      <c r="C73" s="4" t="s">
        <v>306</v>
      </c>
      <c r="D73" s="4" t="s">
        <v>492</v>
      </c>
    </row>
    <row r="74" spans="2:5" x14ac:dyDescent="0.25">
      <c r="B74" s="5" t="s">
        <v>5</v>
      </c>
      <c r="C74" s="5" t="s">
        <v>307</v>
      </c>
      <c r="D74" s="5" t="s">
        <v>493</v>
      </c>
      <c r="E74" s="11"/>
    </row>
    <row r="75" spans="2:5" x14ac:dyDescent="0.25">
      <c r="B75" s="4" t="s">
        <v>99</v>
      </c>
      <c r="C75" s="4" t="s">
        <v>308</v>
      </c>
      <c r="D75" s="4" t="s">
        <v>494</v>
      </c>
    </row>
    <row r="76" spans="2:5" x14ac:dyDescent="0.25">
      <c r="B76" s="4" t="s">
        <v>100</v>
      </c>
      <c r="C76" s="4" t="s">
        <v>309</v>
      </c>
      <c r="D76" s="4" t="s">
        <v>495</v>
      </c>
    </row>
    <row r="77" spans="2:5" x14ac:dyDescent="0.25">
      <c r="B77" s="4" t="s">
        <v>101</v>
      </c>
      <c r="C77" s="4" t="s">
        <v>310</v>
      </c>
      <c r="D77" s="4" t="s">
        <v>496</v>
      </c>
    </row>
    <row r="78" spans="2:5" x14ac:dyDescent="0.25">
      <c r="B78" s="4" t="s">
        <v>102</v>
      </c>
      <c r="C78" s="4" t="s">
        <v>311</v>
      </c>
      <c r="D78" s="4" t="s">
        <v>311</v>
      </c>
    </row>
    <row r="79" spans="2:5" x14ac:dyDescent="0.25">
      <c r="B79" s="4" t="s">
        <v>103</v>
      </c>
      <c r="C79" s="4" t="s">
        <v>103</v>
      </c>
      <c r="D79" s="4" t="s">
        <v>497</v>
      </c>
    </row>
    <row r="80" spans="2:5" x14ac:dyDescent="0.25">
      <c r="B80" s="4" t="s">
        <v>104</v>
      </c>
      <c r="C80" s="4" t="s">
        <v>312</v>
      </c>
      <c r="D80" s="4" t="s">
        <v>498</v>
      </c>
    </row>
    <row r="81" spans="2:5" x14ac:dyDescent="0.25">
      <c r="B81" s="4" t="s">
        <v>105</v>
      </c>
      <c r="C81" s="4" t="s">
        <v>313</v>
      </c>
      <c r="D81" s="4" t="s">
        <v>499</v>
      </c>
    </row>
    <row r="82" spans="2:5" x14ac:dyDescent="0.25">
      <c r="B82" s="4" t="s">
        <v>106</v>
      </c>
      <c r="C82" s="4" t="s">
        <v>314</v>
      </c>
      <c r="D82" s="4" t="s">
        <v>500</v>
      </c>
    </row>
    <row r="83" spans="2:5" x14ac:dyDescent="0.25">
      <c r="B83" s="4" t="s">
        <v>107</v>
      </c>
      <c r="C83" s="4" t="s">
        <v>315</v>
      </c>
      <c r="D83" s="4" t="s">
        <v>501</v>
      </c>
    </row>
    <row r="84" spans="2:5" x14ac:dyDescent="0.25">
      <c r="B84" s="4" t="s">
        <v>108</v>
      </c>
      <c r="C84" s="4" t="s">
        <v>316</v>
      </c>
      <c r="D84" s="4" t="s">
        <v>502</v>
      </c>
    </row>
    <row r="85" spans="2:5" x14ac:dyDescent="0.25">
      <c r="B85" s="4" t="s">
        <v>109</v>
      </c>
      <c r="C85" s="4" t="s">
        <v>317</v>
      </c>
      <c r="D85" s="4" t="s">
        <v>503</v>
      </c>
    </row>
    <row r="86" spans="2:5" x14ac:dyDescent="0.25">
      <c r="B86" s="4" t="s">
        <v>110</v>
      </c>
      <c r="C86" s="4" t="s">
        <v>318</v>
      </c>
      <c r="D86" s="4" t="s">
        <v>504</v>
      </c>
    </row>
    <row r="87" spans="2:5" x14ac:dyDescent="0.25">
      <c r="B87" s="5" t="s">
        <v>187</v>
      </c>
      <c r="C87" s="5" t="s">
        <v>319</v>
      </c>
      <c r="D87" s="5" t="s">
        <v>505</v>
      </c>
      <c r="E87" s="11"/>
    </row>
    <row r="88" spans="2:5" x14ac:dyDescent="0.25">
      <c r="B88" s="4" t="s">
        <v>111</v>
      </c>
      <c r="C88" s="4" t="s">
        <v>320</v>
      </c>
      <c r="D88" s="4" t="s">
        <v>506</v>
      </c>
    </row>
    <row r="89" spans="2:5" x14ac:dyDescent="0.25">
      <c r="B89" s="4" t="s">
        <v>112</v>
      </c>
      <c r="C89" s="4" t="s">
        <v>321</v>
      </c>
      <c r="D89" s="4" t="s">
        <v>507</v>
      </c>
    </row>
    <row r="90" spans="2:5" x14ac:dyDescent="0.25">
      <c r="B90" s="4" t="s">
        <v>113</v>
      </c>
      <c r="C90" s="4" t="s">
        <v>322</v>
      </c>
      <c r="D90" s="4" t="s">
        <v>508</v>
      </c>
    </row>
    <row r="91" spans="2:5" x14ac:dyDescent="0.25">
      <c r="B91" s="4" t="s">
        <v>114</v>
      </c>
      <c r="C91" s="4" t="s">
        <v>323</v>
      </c>
      <c r="D91" s="4" t="s">
        <v>323</v>
      </c>
    </row>
    <row r="92" spans="2:5" x14ac:dyDescent="0.25">
      <c r="B92" s="4" t="s">
        <v>115</v>
      </c>
      <c r="C92" s="4" t="s">
        <v>115</v>
      </c>
      <c r="D92" s="4" t="s">
        <v>509</v>
      </c>
    </row>
    <row r="93" spans="2:5" x14ac:dyDescent="0.25">
      <c r="B93" s="4" t="s">
        <v>116</v>
      </c>
      <c r="C93" s="4" t="s">
        <v>324</v>
      </c>
      <c r="D93" s="4" t="s">
        <v>510</v>
      </c>
    </row>
    <row r="94" spans="2:5" x14ac:dyDescent="0.25">
      <c r="B94" s="4" t="s">
        <v>117</v>
      </c>
      <c r="C94" s="4" t="s">
        <v>325</v>
      </c>
      <c r="D94" s="4" t="s">
        <v>511</v>
      </c>
    </row>
    <row r="95" spans="2:5" x14ac:dyDescent="0.25">
      <c r="B95" s="4" t="s">
        <v>118</v>
      </c>
      <c r="C95" s="4" t="s">
        <v>326</v>
      </c>
      <c r="D95" s="4" t="s">
        <v>512</v>
      </c>
    </row>
    <row r="96" spans="2:5" x14ac:dyDescent="0.25">
      <c r="B96" s="4" t="s">
        <v>119</v>
      </c>
      <c r="C96" s="4" t="s">
        <v>327</v>
      </c>
      <c r="D96" s="4" t="s">
        <v>513</v>
      </c>
    </row>
    <row r="97" spans="2:5" x14ac:dyDescent="0.25">
      <c r="B97" s="4" t="s">
        <v>120</v>
      </c>
      <c r="C97" s="4" t="s">
        <v>328</v>
      </c>
      <c r="D97" s="4" t="s">
        <v>514</v>
      </c>
    </row>
    <row r="98" spans="2:5" x14ac:dyDescent="0.25">
      <c r="B98" s="4" t="s">
        <v>121</v>
      </c>
      <c r="C98" s="4" t="s">
        <v>329</v>
      </c>
      <c r="D98" s="4" t="s">
        <v>515</v>
      </c>
    </row>
    <row r="99" spans="2:5" x14ac:dyDescent="0.25">
      <c r="B99" s="4" t="s">
        <v>122</v>
      </c>
      <c r="C99" s="4" t="s">
        <v>330</v>
      </c>
      <c r="D99" s="4" t="s">
        <v>516</v>
      </c>
    </row>
    <row r="100" spans="2:5" x14ac:dyDescent="0.25">
      <c r="B100" s="5" t="s">
        <v>186</v>
      </c>
      <c r="C100" s="5" t="s">
        <v>331</v>
      </c>
      <c r="D100" s="5" t="s">
        <v>517</v>
      </c>
      <c r="E100" s="11"/>
    </row>
    <row r="101" spans="2:5" x14ac:dyDescent="0.25">
      <c r="B101" s="4" t="s">
        <v>123</v>
      </c>
      <c r="C101" s="4" t="s">
        <v>332</v>
      </c>
      <c r="D101" s="4" t="s">
        <v>518</v>
      </c>
    </row>
    <row r="102" spans="2:5" x14ac:dyDescent="0.25">
      <c r="B102" s="4" t="s">
        <v>124</v>
      </c>
      <c r="C102" s="4" t="s">
        <v>333</v>
      </c>
      <c r="D102" s="4" t="s">
        <v>519</v>
      </c>
    </row>
    <row r="103" spans="2:5" x14ac:dyDescent="0.25">
      <c r="B103" s="4" t="s">
        <v>125</v>
      </c>
      <c r="C103" s="4" t="s">
        <v>334</v>
      </c>
      <c r="D103" s="4" t="s">
        <v>520</v>
      </c>
    </row>
    <row r="104" spans="2:5" x14ac:dyDescent="0.25">
      <c r="B104" s="4" t="s">
        <v>126</v>
      </c>
      <c r="C104" s="4" t="s">
        <v>335</v>
      </c>
      <c r="D104" s="4" t="s">
        <v>335</v>
      </c>
    </row>
    <row r="105" spans="2:5" x14ac:dyDescent="0.25">
      <c r="B105" s="4" t="s">
        <v>127</v>
      </c>
      <c r="C105" s="4" t="s">
        <v>127</v>
      </c>
      <c r="D105" s="4" t="s">
        <v>521</v>
      </c>
    </row>
    <row r="106" spans="2:5" x14ac:dyDescent="0.25">
      <c r="B106" s="4" t="s">
        <v>128</v>
      </c>
      <c r="C106" s="4" t="s">
        <v>336</v>
      </c>
      <c r="D106" s="4" t="s">
        <v>522</v>
      </c>
    </row>
    <row r="107" spans="2:5" x14ac:dyDescent="0.25">
      <c r="B107" s="4" t="s">
        <v>129</v>
      </c>
      <c r="C107" s="4" t="s">
        <v>337</v>
      </c>
      <c r="D107" s="4" t="s">
        <v>523</v>
      </c>
    </row>
    <row r="108" spans="2:5" x14ac:dyDescent="0.25">
      <c r="B108" s="4" t="s">
        <v>130</v>
      </c>
      <c r="C108" s="4" t="s">
        <v>338</v>
      </c>
      <c r="D108" s="4" t="s">
        <v>524</v>
      </c>
    </row>
    <row r="109" spans="2:5" x14ac:dyDescent="0.25">
      <c r="B109" s="4" t="s">
        <v>131</v>
      </c>
      <c r="C109" s="4" t="s">
        <v>339</v>
      </c>
      <c r="D109" s="4" t="s">
        <v>525</v>
      </c>
    </row>
    <row r="110" spans="2:5" x14ac:dyDescent="0.25">
      <c r="B110" s="4" t="s">
        <v>132</v>
      </c>
      <c r="C110" s="4" t="s">
        <v>340</v>
      </c>
      <c r="D110" s="4" t="s">
        <v>526</v>
      </c>
    </row>
    <row r="111" spans="2:5" x14ac:dyDescent="0.25">
      <c r="B111" s="4" t="s">
        <v>133</v>
      </c>
      <c r="C111" s="4" t="s">
        <v>341</v>
      </c>
      <c r="D111" s="4" t="s">
        <v>527</v>
      </c>
    </row>
    <row r="112" spans="2:5" x14ac:dyDescent="0.25">
      <c r="B112" s="4" t="s">
        <v>134</v>
      </c>
      <c r="C112" s="4" t="s">
        <v>342</v>
      </c>
      <c r="D112" s="4" t="s">
        <v>528</v>
      </c>
    </row>
    <row r="113" spans="2:5" x14ac:dyDescent="0.25">
      <c r="B113" s="5" t="s">
        <v>188</v>
      </c>
      <c r="C113" s="5" t="s">
        <v>343</v>
      </c>
      <c r="D113" s="5" t="s">
        <v>529</v>
      </c>
      <c r="E113" s="11"/>
    </row>
    <row r="114" spans="2:5" x14ac:dyDescent="0.25">
      <c r="B114" s="4" t="s">
        <v>135</v>
      </c>
      <c r="C114" s="4" t="s">
        <v>344</v>
      </c>
      <c r="D114" s="4" t="s">
        <v>530</v>
      </c>
    </row>
    <row r="115" spans="2:5" x14ac:dyDescent="0.25">
      <c r="B115" s="4" t="s">
        <v>136</v>
      </c>
      <c r="C115" s="4" t="s">
        <v>345</v>
      </c>
      <c r="D115" s="4" t="s">
        <v>531</v>
      </c>
    </row>
    <row r="116" spans="2:5" x14ac:dyDescent="0.25">
      <c r="B116" s="4" t="s">
        <v>137</v>
      </c>
      <c r="C116" s="4" t="s">
        <v>346</v>
      </c>
      <c r="D116" s="4" t="s">
        <v>532</v>
      </c>
    </row>
    <row r="117" spans="2:5" x14ac:dyDescent="0.25">
      <c r="B117" s="4" t="s">
        <v>138</v>
      </c>
      <c r="C117" s="4" t="s">
        <v>347</v>
      </c>
      <c r="D117" s="4" t="s">
        <v>347</v>
      </c>
    </row>
    <row r="118" spans="2:5" x14ac:dyDescent="0.25">
      <c r="B118" s="4" t="s">
        <v>139</v>
      </c>
      <c r="C118" s="4" t="s">
        <v>139</v>
      </c>
      <c r="D118" s="4" t="s">
        <v>533</v>
      </c>
    </row>
    <row r="119" spans="2:5" x14ac:dyDescent="0.25">
      <c r="B119" s="4" t="s">
        <v>140</v>
      </c>
      <c r="C119" s="4" t="s">
        <v>348</v>
      </c>
      <c r="D119" s="4" t="s">
        <v>534</v>
      </c>
    </row>
    <row r="120" spans="2:5" x14ac:dyDescent="0.25">
      <c r="B120" s="4" t="s">
        <v>141</v>
      </c>
      <c r="C120" s="4" t="s">
        <v>349</v>
      </c>
      <c r="D120" s="4" t="s">
        <v>535</v>
      </c>
    </row>
    <row r="121" spans="2:5" x14ac:dyDescent="0.25">
      <c r="B121" s="4" t="s">
        <v>142</v>
      </c>
      <c r="C121" s="4" t="s">
        <v>350</v>
      </c>
      <c r="D121" s="4" t="s">
        <v>536</v>
      </c>
    </row>
    <row r="122" spans="2:5" x14ac:dyDescent="0.25">
      <c r="B122" s="4" t="s">
        <v>143</v>
      </c>
      <c r="C122" s="4" t="s">
        <v>351</v>
      </c>
      <c r="D122" s="4" t="s">
        <v>537</v>
      </c>
    </row>
    <row r="123" spans="2:5" x14ac:dyDescent="0.25">
      <c r="B123" s="4" t="s">
        <v>144</v>
      </c>
      <c r="C123" s="4" t="s">
        <v>352</v>
      </c>
      <c r="D123" s="4" t="s">
        <v>538</v>
      </c>
    </row>
    <row r="124" spans="2:5" x14ac:dyDescent="0.25">
      <c r="B124" s="4" t="s">
        <v>145</v>
      </c>
      <c r="C124" s="4" t="s">
        <v>353</v>
      </c>
      <c r="D124" s="4" t="s">
        <v>539</v>
      </c>
    </row>
    <row r="125" spans="2:5" x14ac:dyDescent="0.25">
      <c r="B125" s="4" t="s">
        <v>146</v>
      </c>
      <c r="C125" s="4" t="s">
        <v>354</v>
      </c>
      <c r="D125" s="4" t="s">
        <v>540</v>
      </c>
    </row>
    <row r="126" spans="2:5" x14ac:dyDescent="0.25">
      <c r="B126" s="5" t="s">
        <v>191</v>
      </c>
      <c r="C126" s="5" t="s">
        <v>355</v>
      </c>
      <c r="D126" s="5" t="s">
        <v>541</v>
      </c>
      <c r="E126" s="11"/>
    </row>
    <row r="127" spans="2:5" x14ac:dyDescent="0.25">
      <c r="B127" s="4" t="s">
        <v>147</v>
      </c>
      <c r="C127" s="4" t="s">
        <v>356</v>
      </c>
      <c r="D127" s="4" t="s">
        <v>542</v>
      </c>
    </row>
    <row r="128" spans="2:5" x14ac:dyDescent="0.25">
      <c r="B128" s="4" t="s">
        <v>148</v>
      </c>
      <c r="C128" s="4" t="s">
        <v>357</v>
      </c>
      <c r="D128" s="4" t="s">
        <v>543</v>
      </c>
    </row>
    <row r="129" spans="2:5" x14ac:dyDescent="0.25">
      <c r="B129" s="4" t="s">
        <v>149</v>
      </c>
      <c r="C129" s="4" t="s">
        <v>358</v>
      </c>
      <c r="D129" s="4" t="s">
        <v>544</v>
      </c>
    </row>
    <row r="130" spans="2:5" x14ac:dyDescent="0.25">
      <c r="B130" s="4" t="s">
        <v>150</v>
      </c>
      <c r="C130" s="4" t="s">
        <v>359</v>
      </c>
      <c r="D130" s="4" t="s">
        <v>359</v>
      </c>
    </row>
    <row r="131" spans="2:5" x14ac:dyDescent="0.25">
      <c r="B131" s="4" t="s">
        <v>151</v>
      </c>
      <c r="C131" s="4" t="s">
        <v>151</v>
      </c>
      <c r="D131" s="4" t="s">
        <v>545</v>
      </c>
    </row>
    <row r="132" spans="2:5" x14ac:dyDescent="0.25">
      <c r="B132" s="4" t="s">
        <v>152</v>
      </c>
      <c r="C132" s="4" t="s">
        <v>360</v>
      </c>
      <c r="D132" s="4" t="s">
        <v>546</v>
      </c>
    </row>
    <row r="133" spans="2:5" x14ac:dyDescent="0.25">
      <c r="B133" s="4" t="s">
        <v>153</v>
      </c>
      <c r="C133" s="4" t="s">
        <v>361</v>
      </c>
      <c r="D133" s="4" t="s">
        <v>547</v>
      </c>
    </row>
    <row r="134" spans="2:5" x14ac:dyDescent="0.25">
      <c r="B134" s="4" t="s">
        <v>154</v>
      </c>
      <c r="C134" s="4" t="s">
        <v>362</v>
      </c>
      <c r="D134" s="4" t="s">
        <v>548</v>
      </c>
    </row>
    <row r="135" spans="2:5" x14ac:dyDescent="0.25">
      <c r="B135" s="4" t="s">
        <v>155</v>
      </c>
      <c r="C135" s="4" t="s">
        <v>363</v>
      </c>
      <c r="D135" s="4" t="s">
        <v>549</v>
      </c>
    </row>
    <row r="136" spans="2:5" x14ac:dyDescent="0.25">
      <c r="B136" s="4" t="s">
        <v>156</v>
      </c>
      <c r="C136" s="4" t="s">
        <v>364</v>
      </c>
      <c r="D136" s="4" t="s">
        <v>550</v>
      </c>
    </row>
    <row r="137" spans="2:5" x14ac:dyDescent="0.25">
      <c r="B137" s="4" t="s">
        <v>157</v>
      </c>
      <c r="C137" s="4" t="s">
        <v>365</v>
      </c>
      <c r="D137" s="4" t="s">
        <v>551</v>
      </c>
    </row>
    <row r="138" spans="2:5" x14ac:dyDescent="0.25">
      <c r="B138" s="4" t="s">
        <v>158</v>
      </c>
      <c r="C138" s="4" t="s">
        <v>366</v>
      </c>
      <c r="D138" s="4" t="s">
        <v>552</v>
      </c>
    </row>
    <row r="139" spans="2:5" x14ac:dyDescent="0.25">
      <c r="B139" s="5" t="s">
        <v>190</v>
      </c>
      <c r="C139" s="5" t="s">
        <v>367</v>
      </c>
      <c r="D139" s="5" t="s">
        <v>553</v>
      </c>
      <c r="E139" s="11"/>
    </row>
    <row r="140" spans="2:5" x14ac:dyDescent="0.25">
      <c r="B140" s="4" t="s">
        <v>159</v>
      </c>
      <c r="C140" s="4" t="s">
        <v>368</v>
      </c>
      <c r="D140" s="4" t="s">
        <v>554</v>
      </c>
    </row>
    <row r="141" spans="2:5" x14ac:dyDescent="0.25">
      <c r="B141" s="4" t="s">
        <v>160</v>
      </c>
      <c r="C141" s="4" t="s">
        <v>369</v>
      </c>
      <c r="D141" s="4" t="s">
        <v>555</v>
      </c>
    </row>
    <row r="142" spans="2:5" x14ac:dyDescent="0.25">
      <c r="B142" s="4" t="s">
        <v>161</v>
      </c>
      <c r="C142" s="4" t="s">
        <v>370</v>
      </c>
      <c r="D142" s="4" t="s">
        <v>556</v>
      </c>
    </row>
    <row r="143" spans="2:5" x14ac:dyDescent="0.25">
      <c r="B143" s="4" t="s">
        <v>162</v>
      </c>
      <c r="C143" s="4" t="s">
        <v>371</v>
      </c>
      <c r="D143" s="4" t="s">
        <v>371</v>
      </c>
    </row>
    <row r="144" spans="2:5" x14ac:dyDescent="0.25">
      <c r="B144" s="4" t="s">
        <v>163</v>
      </c>
      <c r="C144" s="4" t="s">
        <v>163</v>
      </c>
      <c r="D144" s="4" t="s">
        <v>557</v>
      </c>
    </row>
    <row r="145" spans="2:5" x14ac:dyDescent="0.25">
      <c r="B145" s="4" t="s">
        <v>164</v>
      </c>
      <c r="C145" s="4" t="s">
        <v>372</v>
      </c>
      <c r="D145" s="4" t="s">
        <v>558</v>
      </c>
    </row>
    <row r="146" spans="2:5" x14ac:dyDescent="0.25">
      <c r="B146" s="4" t="s">
        <v>165</v>
      </c>
      <c r="C146" s="4" t="s">
        <v>373</v>
      </c>
      <c r="D146" s="4" t="s">
        <v>559</v>
      </c>
    </row>
    <row r="147" spans="2:5" x14ac:dyDescent="0.25">
      <c r="B147" s="4" t="s">
        <v>166</v>
      </c>
      <c r="C147" s="4" t="s">
        <v>374</v>
      </c>
      <c r="D147" s="4" t="s">
        <v>560</v>
      </c>
    </row>
    <row r="148" spans="2:5" x14ac:dyDescent="0.25">
      <c r="B148" s="4" t="s">
        <v>167</v>
      </c>
      <c r="C148" s="4" t="s">
        <v>375</v>
      </c>
      <c r="D148" s="4" t="s">
        <v>561</v>
      </c>
    </row>
    <row r="149" spans="2:5" x14ac:dyDescent="0.25">
      <c r="B149" s="4" t="s">
        <v>194</v>
      </c>
      <c r="C149" s="4" t="s">
        <v>376</v>
      </c>
      <c r="D149" s="4" t="s">
        <v>562</v>
      </c>
    </row>
    <row r="150" spans="2:5" x14ac:dyDescent="0.25">
      <c r="B150" s="4" t="s">
        <v>193</v>
      </c>
      <c r="C150" s="4" t="s">
        <v>377</v>
      </c>
      <c r="D150" s="4" t="s">
        <v>563</v>
      </c>
    </row>
    <row r="151" spans="2:5" x14ac:dyDescent="0.25">
      <c r="B151" s="4" t="s">
        <v>195</v>
      </c>
      <c r="C151" s="4" t="s">
        <v>378</v>
      </c>
      <c r="D151" s="4" t="s">
        <v>564</v>
      </c>
    </row>
    <row r="152" spans="2:5" x14ac:dyDescent="0.25">
      <c r="B152" s="5" t="s">
        <v>189</v>
      </c>
      <c r="C152" s="8" t="s">
        <v>379</v>
      </c>
      <c r="D152" s="5" t="s">
        <v>565</v>
      </c>
      <c r="E152" s="11"/>
    </row>
    <row r="153" spans="2:5" x14ac:dyDescent="0.25">
      <c r="B153" s="4" t="s">
        <v>569</v>
      </c>
      <c r="C153" s="4" t="s">
        <v>570</v>
      </c>
      <c r="D153" s="4" t="s">
        <v>571</v>
      </c>
      <c r="E153" s="2"/>
    </row>
    <row r="154" spans="2:5" x14ac:dyDescent="0.25">
      <c r="B154" s="4" t="s">
        <v>572</v>
      </c>
      <c r="C154" s="4" t="s">
        <v>573</v>
      </c>
      <c r="D154" s="4" t="s">
        <v>574</v>
      </c>
      <c r="E154" s="2"/>
    </row>
    <row r="155" spans="2:5" x14ac:dyDescent="0.25">
      <c r="B155" s="4" t="s">
        <v>575</v>
      </c>
      <c r="C155" s="4" t="s">
        <v>576</v>
      </c>
      <c r="D155" s="4" t="s">
        <v>577</v>
      </c>
      <c r="E155" s="2"/>
    </row>
    <row r="156" spans="2:5" x14ac:dyDescent="0.25">
      <c r="B156" s="4" t="s">
        <v>578</v>
      </c>
      <c r="C156" s="4" t="s">
        <v>579</v>
      </c>
      <c r="D156" s="4" t="s">
        <v>579</v>
      </c>
    </row>
    <row r="157" spans="2:5" x14ac:dyDescent="0.25">
      <c r="B157" s="4" t="s">
        <v>580</v>
      </c>
      <c r="C157" s="4" t="s">
        <v>580</v>
      </c>
      <c r="D157" s="4" t="s">
        <v>581</v>
      </c>
    </row>
    <row r="158" spans="2:5" x14ac:dyDescent="0.25">
      <c r="B158" s="4" t="s">
        <v>582</v>
      </c>
      <c r="C158" s="4" t="s">
        <v>583</v>
      </c>
      <c r="D158" s="4" t="s">
        <v>584</v>
      </c>
    </row>
    <row r="159" spans="2:5" x14ac:dyDescent="0.25">
      <c r="B159" s="4" t="s">
        <v>585</v>
      </c>
      <c r="C159" s="4" t="s">
        <v>586</v>
      </c>
      <c r="D159" s="4" t="s">
        <v>587</v>
      </c>
    </row>
    <row r="160" spans="2:5" x14ac:dyDescent="0.25">
      <c r="B160" s="4" t="s">
        <v>588</v>
      </c>
      <c r="C160" s="4" t="s">
        <v>589</v>
      </c>
      <c r="D160" s="4" t="s">
        <v>590</v>
      </c>
    </row>
    <row r="161" spans="2:4" x14ac:dyDescent="0.25">
      <c r="B161" s="4" t="s">
        <v>591</v>
      </c>
      <c r="C161" s="4" t="s">
        <v>592</v>
      </c>
      <c r="D161" s="4" t="s">
        <v>593</v>
      </c>
    </row>
    <row r="162" spans="2:4" x14ac:dyDescent="0.25">
      <c r="B162" s="4" t="s">
        <v>594</v>
      </c>
      <c r="C162" s="4" t="s">
        <v>595</v>
      </c>
      <c r="D162" s="4" t="s">
        <v>596</v>
      </c>
    </row>
    <row r="163" spans="2:4" x14ac:dyDescent="0.25">
      <c r="B163" s="4" t="s">
        <v>597</v>
      </c>
      <c r="C163" s="4" t="s">
        <v>598</v>
      </c>
      <c r="D163" s="4" t="s">
        <v>599</v>
      </c>
    </row>
    <row r="164" spans="2:4" x14ac:dyDescent="0.25">
      <c r="B164" s="4" t="s">
        <v>600</v>
      </c>
      <c r="C164" s="4" t="s">
        <v>601</v>
      </c>
      <c r="D164" s="4" t="s">
        <v>602</v>
      </c>
    </row>
    <row r="165" spans="2:4" x14ac:dyDescent="0.25">
      <c r="B165" s="5" t="s">
        <v>604</v>
      </c>
      <c r="C165" s="8" t="s">
        <v>605</v>
      </c>
      <c r="D165" s="5" t="s">
        <v>603</v>
      </c>
    </row>
    <row r="166" spans="2:4" x14ac:dyDescent="0.25">
      <c r="B166" s="4" t="s">
        <v>612</v>
      </c>
      <c r="C166" s="4" t="s">
        <v>613</v>
      </c>
      <c r="D166" s="4" t="s">
        <v>614</v>
      </c>
    </row>
    <row r="167" spans="2:4" x14ac:dyDescent="0.25">
      <c r="B167" s="4" t="s">
        <v>615</v>
      </c>
      <c r="C167" s="4" t="s">
        <v>616</v>
      </c>
      <c r="D167" s="4" t="s">
        <v>617</v>
      </c>
    </row>
    <row r="168" spans="2:4" x14ac:dyDescent="0.25">
      <c r="B168" s="4" t="s">
        <v>618</v>
      </c>
      <c r="C168" s="4" t="s">
        <v>619</v>
      </c>
      <c r="D168" s="4" t="s">
        <v>620</v>
      </c>
    </row>
    <row r="169" spans="2:4" x14ac:dyDescent="0.25">
      <c r="B169" s="4" t="s">
        <v>621</v>
      </c>
      <c r="C169" s="4" t="s">
        <v>622</v>
      </c>
      <c r="D169" s="4" t="s">
        <v>622</v>
      </c>
    </row>
    <row r="170" spans="2:4" x14ac:dyDescent="0.25">
      <c r="B170" s="4" t="s">
        <v>623</v>
      </c>
      <c r="C170" s="4" t="s">
        <v>623</v>
      </c>
      <c r="D170" s="4" t="s">
        <v>624</v>
      </c>
    </row>
    <row r="171" spans="2:4" x14ac:dyDescent="0.25">
      <c r="B171" s="4" t="s">
        <v>625</v>
      </c>
      <c r="C171" s="4" t="s">
        <v>626</v>
      </c>
      <c r="D171" s="4" t="s">
        <v>627</v>
      </c>
    </row>
    <row r="172" spans="2:4" x14ac:dyDescent="0.25">
      <c r="B172" s="4" t="s">
        <v>628</v>
      </c>
      <c r="C172" s="4" t="s">
        <v>629</v>
      </c>
      <c r="D172" s="4" t="s">
        <v>630</v>
      </c>
    </row>
    <row r="173" spans="2:4" x14ac:dyDescent="0.25">
      <c r="B173" s="4" t="s">
        <v>631</v>
      </c>
      <c r="C173" s="4" t="s">
        <v>632</v>
      </c>
      <c r="D173" s="4" t="s">
        <v>633</v>
      </c>
    </row>
    <row r="174" spans="2:4" x14ac:dyDescent="0.25">
      <c r="B174" s="4" t="s">
        <v>634</v>
      </c>
      <c r="C174" s="4" t="s">
        <v>635</v>
      </c>
      <c r="D174" s="4" t="s">
        <v>636</v>
      </c>
    </row>
    <row r="175" spans="2:4" x14ac:dyDescent="0.25">
      <c r="B175" s="4" t="s">
        <v>637</v>
      </c>
      <c r="C175" s="4" t="s">
        <v>638</v>
      </c>
      <c r="D175" s="4" t="s">
        <v>639</v>
      </c>
    </row>
    <row r="176" spans="2:4" x14ac:dyDescent="0.25">
      <c r="B176" s="4" t="s">
        <v>640</v>
      </c>
      <c r="C176" s="4" t="s">
        <v>641</v>
      </c>
      <c r="D176" s="4" t="s">
        <v>642</v>
      </c>
    </row>
    <row r="177" spans="1:4" x14ac:dyDescent="0.25">
      <c r="B177" s="4" t="s">
        <v>643</v>
      </c>
      <c r="C177" s="4" t="s">
        <v>644</v>
      </c>
      <c r="D177" s="4" t="s">
        <v>645</v>
      </c>
    </row>
    <row r="178" spans="1:4" x14ac:dyDescent="0.25">
      <c r="B178" s="5" t="s">
        <v>606</v>
      </c>
      <c r="C178" s="8" t="s">
        <v>607</v>
      </c>
      <c r="D178" s="5" t="s">
        <v>608</v>
      </c>
    </row>
    <row r="179" spans="1:4" x14ac:dyDescent="0.25">
      <c r="A179">
        <v>2019</v>
      </c>
      <c r="B179" s="4" t="s">
        <v>831</v>
      </c>
      <c r="C179" s="4" t="s">
        <v>832</v>
      </c>
      <c r="D179" s="4" t="s">
        <v>833</v>
      </c>
    </row>
    <row r="180" spans="1:4" x14ac:dyDescent="0.25">
      <c r="B180" s="4" t="s">
        <v>834</v>
      </c>
      <c r="C180" s="4" t="s">
        <v>835</v>
      </c>
      <c r="D180" s="4" t="s">
        <v>836</v>
      </c>
    </row>
    <row r="181" spans="1:4" x14ac:dyDescent="0.25">
      <c r="B181" s="4" t="s">
        <v>837</v>
      </c>
      <c r="C181" s="4" t="s">
        <v>838</v>
      </c>
      <c r="D181" s="4" t="s">
        <v>839</v>
      </c>
    </row>
    <row r="182" spans="1:4" x14ac:dyDescent="0.25">
      <c r="B182" s="4" t="s">
        <v>840</v>
      </c>
      <c r="C182" s="4" t="s">
        <v>841</v>
      </c>
      <c r="D182" s="4" t="s">
        <v>841</v>
      </c>
    </row>
    <row r="183" spans="1:4" x14ac:dyDescent="0.25">
      <c r="B183" s="4" t="s">
        <v>842</v>
      </c>
      <c r="C183" s="4" t="s">
        <v>842</v>
      </c>
      <c r="D183" s="4" t="s">
        <v>843</v>
      </c>
    </row>
    <row r="184" spans="1:4" x14ac:dyDescent="0.25">
      <c r="B184" s="4" t="s">
        <v>844</v>
      </c>
      <c r="C184" s="4" t="s">
        <v>845</v>
      </c>
      <c r="D184" s="4" t="s">
        <v>846</v>
      </c>
    </row>
    <row r="185" spans="1:4" x14ac:dyDescent="0.25">
      <c r="B185" s="4" t="s">
        <v>847</v>
      </c>
      <c r="C185" s="4" t="s">
        <v>848</v>
      </c>
      <c r="D185" s="4" t="s">
        <v>849</v>
      </c>
    </row>
    <row r="186" spans="1:4" x14ac:dyDescent="0.25">
      <c r="B186" s="4" t="s">
        <v>850</v>
      </c>
      <c r="C186" s="4" t="s">
        <v>851</v>
      </c>
      <c r="D186" s="4" t="s">
        <v>852</v>
      </c>
    </row>
    <row r="187" spans="1:4" x14ac:dyDescent="0.25">
      <c r="B187" s="4" t="s">
        <v>853</v>
      </c>
      <c r="C187" s="4" t="s">
        <v>854</v>
      </c>
      <c r="D187" s="4" t="s">
        <v>855</v>
      </c>
    </row>
    <row r="188" spans="1:4" x14ac:dyDescent="0.25">
      <c r="B188" s="4" t="s">
        <v>856</v>
      </c>
      <c r="C188" s="4" t="s">
        <v>857</v>
      </c>
      <c r="D188" s="4" t="s">
        <v>858</v>
      </c>
    </row>
    <row r="189" spans="1:4" x14ac:dyDescent="0.25">
      <c r="B189" s="4" t="s">
        <v>859</v>
      </c>
      <c r="C189" s="4" t="s">
        <v>860</v>
      </c>
      <c r="D189" s="4" t="s">
        <v>861</v>
      </c>
    </row>
    <row r="190" spans="1:4" x14ac:dyDescent="0.25">
      <c r="B190" s="4" t="s">
        <v>862</v>
      </c>
      <c r="C190" s="4" t="s">
        <v>863</v>
      </c>
      <c r="D190" s="4" t="s">
        <v>864</v>
      </c>
    </row>
    <row r="191" spans="1:4" x14ac:dyDescent="0.25">
      <c r="B191" s="5" t="s">
        <v>865</v>
      </c>
      <c r="C191" s="8" t="s">
        <v>866</v>
      </c>
      <c r="D191" s="5" t="s">
        <v>867</v>
      </c>
    </row>
    <row r="192" spans="1:4" x14ac:dyDescent="0.25">
      <c r="B192" s="4" t="s">
        <v>647</v>
      </c>
      <c r="C192" s="4" t="s">
        <v>648</v>
      </c>
      <c r="D192" s="4" t="s">
        <v>649</v>
      </c>
    </row>
    <row r="193" spans="2:4" x14ac:dyDescent="0.25">
      <c r="B193" s="4" t="s">
        <v>650</v>
      </c>
      <c r="C193" s="4" t="s">
        <v>651</v>
      </c>
      <c r="D193" s="4" t="s">
        <v>652</v>
      </c>
    </row>
    <row r="194" spans="2:4" x14ac:dyDescent="0.25">
      <c r="B194" s="4" t="s">
        <v>653</v>
      </c>
      <c r="C194" s="4" t="s">
        <v>654</v>
      </c>
      <c r="D194" s="4" t="s">
        <v>655</v>
      </c>
    </row>
    <row r="195" spans="2:4" x14ac:dyDescent="0.25">
      <c r="B195" s="4" t="s">
        <v>656</v>
      </c>
      <c r="C195" s="4" t="s">
        <v>657</v>
      </c>
      <c r="D195" s="4" t="s">
        <v>657</v>
      </c>
    </row>
    <row r="196" spans="2:4" x14ac:dyDescent="0.25">
      <c r="B196" s="4" t="s">
        <v>658</v>
      </c>
      <c r="C196" s="4" t="s">
        <v>658</v>
      </c>
      <c r="D196" s="4" t="s">
        <v>659</v>
      </c>
    </row>
    <row r="197" spans="2:4" x14ac:dyDescent="0.25">
      <c r="B197" s="4" t="s">
        <v>660</v>
      </c>
      <c r="C197" s="4" t="s">
        <v>661</v>
      </c>
      <c r="D197" s="4" t="s">
        <v>662</v>
      </c>
    </row>
    <row r="198" spans="2:4" x14ac:dyDescent="0.25">
      <c r="B198" s="4" t="s">
        <v>663</v>
      </c>
      <c r="C198" s="4" t="s">
        <v>664</v>
      </c>
      <c r="D198" s="4" t="s">
        <v>665</v>
      </c>
    </row>
    <row r="199" spans="2:4" x14ac:dyDescent="0.25">
      <c r="B199" s="4" t="s">
        <v>666</v>
      </c>
      <c r="C199" s="4" t="s">
        <v>667</v>
      </c>
      <c r="D199" s="4" t="s">
        <v>668</v>
      </c>
    </row>
    <row r="200" spans="2:4" x14ac:dyDescent="0.25">
      <c r="B200" s="4" t="s">
        <v>669</v>
      </c>
      <c r="C200" s="4" t="s">
        <v>670</v>
      </c>
      <c r="D200" s="4" t="s">
        <v>671</v>
      </c>
    </row>
    <row r="201" spans="2:4" x14ac:dyDescent="0.25">
      <c r="B201" s="4" t="s">
        <v>672</v>
      </c>
      <c r="C201" s="4" t="s">
        <v>673</v>
      </c>
      <c r="D201" s="4" t="s">
        <v>674</v>
      </c>
    </row>
    <row r="202" spans="2:4" x14ac:dyDescent="0.25">
      <c r="B202" s="4" t="s">
        <v>675</v>
      </c>
      <c r="C202" s="4" t="s">
        <v>676</v>
      </c>
      <c r="D202" s="4" t="s">
        <v>677</v>
      </c>
    </row>
    <row r="203" spans="2:4" x14ac:dyDescent="0.25">
      <c r="B203" s="4" t="s">
        <v>678</v>
      </c>
      <c r="C203" s="4" t="s">
        <v>679</v>
      </c>
      <c r="D203" s="4" t="s">
        <v>680</v>
      </c>
    </row>
    <row r="204" spans="2:4" x14ac:dyDescent="0.25">
      <c r="B204" s="5" t="s">
        <v>646</v>
      </c>
      <c r="C204" s="8" t="s">
        <v>681</v>
      </c>
      <c r="D204" s="5" t="s">
        <v>682</v>
      </c>
    </row>
    <row r="205" spans="2:4" x14ac:dyDescent="0.25">
      <c r="B205" s="4" t="s">
        <v>684</v>
      </c>
      <c r="C205" s="4" t="s">
        <v>685</v>
      </c>
      <c r="D205" s="4" t="s">
        <v>686</v>
      </c>
    </row>
    <row r="206" spans="2:4" x14ac:dyDescent="0.25">
      <c r="B206" s="4" t="s">
        <v>687</v>
      </c>
      <c r="C206" s="4" t="s">
        <v>688</v>
      </c>
      <c r="D206" s="4" t="s">
        <v>689</v>
      </c>
    </row>
    <row r="207" spans="2:4" x14ac:dyDescent="0.25">
      <c r="B207" s="4" t="s">
        <v>690</v>
      </c>
      <c r="C207" s="4" t="s">
        <v>691</v>
      </c>
      <c r="D207" s="4" t="s">
        <v>692</v>
      </c>
    </row>
    <row r="208" spans="2:4" x14ac:dyDescent="0.25">
      <c r="B208" s="4" t="s">
        <v>693</v>
      </c>
      <c r="C208" s="4" t="s">
        <v>694</v>
      </c>
      <c r="D208" s="4" t="s">
        <v>694</v>
      </c>
    </row>
    <row r="209" spans="2:4" x14ac:dyDescent="0.25">
      <c r="B209" s="4" t="s">
        <v>695</v>
      </c>
      <c r="C209" s="4" t="s">
        <v>695</v>
      </c>
      <c r="D209" s="4" t="s">
        <v>696</v>
      </c>
    </row>
    <row r="210" spans="2:4" x14ac:dyDescent="0.25">
      <c r="B210" s="4" t="s">
        <v>697</v>
      </c>
      <c r="C210" s="4" t="s">
        <v>698</v>
      </c>
      <c r="D210" s="4" t="s">
        <v>699</v>
      </c>
    </row>
    <row r="211" spans="2:4" x14ac:dyDescent="0.25">
      <c r="B211" s="4" t="s">
        <v>700</v>
      </c>
      <c r="C211" s="4" t="s">
        <v>701</v>
      </c>
      <c r="D211" s="4" t="s">
        <v>702</v>
      </c>
    </row>
    <row r="212" spans="2:4" x14ac:dyDescent="0.25">
      <c r="B212" s="4" t="s">
        <v>703</v>
      </c>
      <c r="C212" s="4" t="s">
        <v>704</v>
      </c>
      <c r="D212" s="4" t="s">
        <v>705</v>
      </c>
    </row>
    <row r="213" spans="2:4" x14ac:dyDescent="0.25">
      <c r="B213" s="4" t="s">
        <v>706</v>
      </c>
      <c r="C213" s="4" t="s">
        <v>707</v>
      </c>
      <c r="D213" s="4" t="s">
        <v>708</v>
      </c>
    </row>
    <row r="214" spans="2:4" x14ac:dyDescent="0.25">
      <c r="B214" s="4" t="s">
        <v>709</v>
      </c>
      <c r="C214" s="4" t="s">
        <v>710</v>
      </c>
      <c r="D214" s="4" t="s">
        <v>711</v>
      </c>
    </row>
    <row r="215" spans="2:4" x14ac:dyDescent="0.25">
      <c r="B215" s="4" t="s">
        <v>712</v>
      </c>
      <c r="C215" s="4" t="s">
        <v>713</v>
      </c>
      <c r="D215" s="4" t="s">
        <v>714</v>
      </c>
    </row>
    <row r="216" spans="2:4" x14ac:dyDescent="0.25">
      <c r="B216" s="4" t="s">
        <v>715</v>
      </c>
      <c r="C216" s="4" t="s">
        <v>716</v>
      </c>
      <c r="D216" s="4" t="s">
        <v>717</v>
      </c>
    </row>
    <row r="217" spans="2:4" x14ac:dyDescent="0.25">
      <c r="B217" s="5" t="s">
        <v>683</v>
      </c>
      <c r="C217" s="8" t="s">
        <v>718</v>
      </c>
      <c r="D217" s="5" t="s">
        <v>719</v>
      </c>
    </row>
    <row r="218" spans="2:4" x14ac:dyDescent="0.25">
      <c r="B218" s="4" t="s">
        <v>721</v>
      </c>
      <c r="C218" s="4" t="s">
        <v>722</v>
      </c>
      <c r="D218" s="4" t="s">
        <v>723</v>
      </c>
    </row>
    <row r="219" spans="2:4" x14ac:dyDescent="0.25">
      <c r="B219" s="4" t="s">
        <v>724</v>
      </c>
      <c r="C219" s="4" t="s">
        <v>725</v>
      </c>
      <c r="D219" s="4" t="s">
        <v>726</v>
      </c>
    </row>
    <row r="220" spans="2:4" x14ac:dyDescent="0.25">
      <c r="B220" s="4" t="s">
        <v>727</v>
      </c>
      <c r="C220" s="4" t="s">
        <v>728</v>
      </c>
      <c r="D220" s="4" t="s">
        <v>729</v>
      </c>
    </row>
    <row r="221" spans="2:4" x14ac:dyDescent="0.25">
      <c r="B221" s="4" t="s">
        <v>730</v>
      </c>
      <c r="C221" s="4" t="s">
        <v>731</v>
      </c>
      <c r="D221" s="4" t="s">
        <v>731</v>
      </c>
    </row>
    <row r="222" spans="2:4" x14ac:dyDescent="0.25">
      <c r="B222" s="4" t="s">
        <v>732</v>
      </c>
      <c r="C222" s="4" t="s">
        <v>732</v>
      </c>
      <c r="D222" s="4" t="s">
        <v>733</v>
      </c>
    </row>
    <row r="223" spans="2:4" x14ac:dyDescent="0.25">
      <c r="B223" s="4" t="s">
        <v>734</v>
      </c>
      <c r="C223" s="4" t="s">
        <v>735</v>
      </c>
      <c r="D223" s="4" t="s">
        <v>736</v>
      </c>
    </row>
    <row r="224" spans="2:4" x14ac:dyDescent="0.25">
      <c r="B224" s="4" t="s">
        <v>737</v>
      </c>
      <c r="C224" s="4" t="s">
        <v>738</v>
      </c>
      <c r="D224" s="4" t="s">
        <v>739</v>
      </c>
    </row>
    <row r="225" spans="2:4" x14ac:dyDescent="0.25">
      <c r="B225" s="4" t="s">
        <v>740</v>
      </c>
      <c r="C225" s="4" t="s">
        <v>741</v>
      </c>
      <c r="D225" s="4" t="s">
        <v>742</v>
      </c>
    </row>
    <row r="226" spans="2:4" x14ac:dyDescent="0.25">
      <c r="B226" s="4" t="s">
        <v>743</v>
      </c>
      <c r="C226" s="4" t="s">
        <v>744</v>
      </c>
      <c r="D226" s="4" t="s">
        <v>745</v>
      </c>
    </row>
    <row r="227" spans="2:4" x14ac:dyDescent="0.25">
      <c r="B227" s="4" t="s">
        <v>746</v>
      </c>
      <c r="C227" s="4" t="s">
        <v>747</v>
      </c>
      <c r="D227" s="4" t="s">
        <v>748</v>
      </c>
    </row>
    <row r="228" spans="2:4" x14ac:dyDescent="0.25">
      <c r="B228" s="4" t="s">
        <v>749</v>
      </c>
      <c r="C228" s="4" t="s">
        <v>750</v>
      </c>
      <c r="D228" s="4" t="s">
        <v>751</v>
      </c>
    </row>
    <row r="229" spans="2:4" x14ac:dyDescent="0.25">
      <c r="B229" s="4" t="s">
        <v>752</v>
      </c>
      <c r="C229" s="4" t="s">
        <v>753</v>
      </c>
      <c r="D229" s="4" t="s">
        <v>754</v>
      </c>
    </row>
    <row r="230" spans="2:4" x14ac:dyDescent="0.25">
      <c r="B230" s="5" t="s">
        <v>720</v>
      </c>
      <c r="C230" s="8" t="s">
        <v>755</v>
      </c>
      <c r="D230" s="5" t="s">
        <v>756</v>
      </c>
    </row>
    <row r="231" spans="2:4" x14ac:dyDescent="0.25">
      <c r="B231" s="4" t="s">
        <v>758</v>
      </c>
      <c r="C231" s="4" t="s">
        <v>759</v>
      </c>
      <c r="D231" s="4" t="s">
        <v>760</v>
      </c>
    </row>
    <row r="232" spans="2:4" x14ac:dyDescent="0.25">
      <c r="B232" s="4" t="s">
        <v>761</v>
      </c>
      <c r="C232" s="4" t="s">
        <v>762</v>
      </c>
      <c r="D232" s="4" t="s">
        <v>763</v>
      </c>
    </row>
    <row r="233" spans="2:4" x14ac:dyDescent="0.25">
      <c r="B233" s="4" t="s">
        <v>764</v>
      </c>
      <c r="C233" s="4" t="s">
        <v>765</v>
      </c>
      <c r="D233" s="4" t="s">
        <v>766</v>
      </c>
    </row>
    <row r="234" spans="2:4" x14ac:dyDescent="0.25">
      <c r="B234" s="4" t="s">
        <v>767</v>
      </c>
      <c r="C234" s="4" t="s">
        <v>768</v>
      </c>
      <c r="D234" s="4" t="s">
        <v>768</v>
      </c>
    </row>
    <row r="235" spans="2:4" x14ac:dyDescent="0.25">
      <c r="B235" s="4" t="s">
        <v>769</v>
      </c>
      <c r="C235" s="4" t="s">
        <v>769</v>
      </c>
      <c r="D235" s="4" t="s">
        <v>770</v>
      </c>
    </row>
    <row r="236" spans="2:4" x14ac:dyDescent="0.25">
      <c r="B236" s="4" t="s">
        <v>771</v>
      </c>
      <c r="C236" s="4" t="s">
        <v>772</v>
      </c>
      <c r="D236" s="4" t="s">
        <v>773</v>
      </c>
    </row>
    <row r="237" spans="2:4" x14ac:dyDescent="0.25">
      <c r="B237" s="4" t="s">
        <v>774</v>
      </c>
      <c r="C237" s="4" t="s">
        <v>775</v>
      </c>
      <c r="D237" s="4" t="s">
        <v>776</v>
      </c>
    </row>
    <row r="238" spans="2:4" x14ac:dyDescent="0.25">
      <c r="B238" s="4" t="s">
        <v>777</v>
      </c>
      <c r="C238" s="4" t="s">
        <v>778</v>
      </c>
      <c r="D238" s="4" t="s">
        <v>779</v>
      </c>
    </row>
    <row r="239" spans="2:4" x14ac:dyDescent="0.25">
      <c r="B239" s="4" t="s">
        <v>780</v>
      </c>
      <c r="C239" s="4" t="s">
        <v>781</v>
      </c>
      <c r="D239" s="4" t="s">
        <v>782</v>
      </c>
    </row>
    <row r="240" spans="2:4" x14ac:dyDescent="0.25">
      <c r="B240" s="4" t="s">
        <v>783</v>
      </c>
      <c r="C240" s="4" t="s">
        <v>784</v>
      </c>
      <c r="D240" s="4" t="s">
        <v>785</v>
      </c>
    </row>
    <row r="241" spans="2:4" x14ac:dyDescent="0.25">
      <c r="B241" s="4" t="s">
        <v>786</v>
      </c>
      <c r="C241" s="4" t="s">
        <v>787</v>
      </c>
      <c r="D241" s="4" t="s">
        <v>788</v>
      </c>
    </row>
    <row r="242" spans="2:4" x14ac:dyDescent="0.25">
      <c r="B242" s="4" t="s">
        <v>789</v>
      </c>
      <c r="C242" s="4" t="s">
        <v>790</v>
      </c>
      <c r="D242" s="4" t="s">
        <v>791</v>
      </c>
    </row>
    <row r="243" spans="2:4" x14ac:dyDescent="0.25">
      <c r="B243" s="5" t="s">
        <v>757</v>
      </c>
      <c r="C243" s="8" t="s">
        <v>792</v>
      </c>
      <c r="D243" s="5" t="s">
        <v>793</v>
      </c>
    </row>
    <row r="244" spans="2:4" x14ac:dyDescent="0.25">
      <c r="B244" s="4" t="s">
        <v>795</v>
      </c>
      <c r="C244" s="4" t="s">
        <v>796</v>
      </c>
      <c r="D244" s="4" t="s">
        <v>797</v>
      </c>
    </row>
    <row r="245" spans="2:4" x14ac:dyDescent="0.25">
      <c r="B245" s="4" t="s">
        <v>798</v>
      </c>
      <c r="C245" s="4" t="s">
        <v>799</v>
      </c>
      <c r="D245" s="4" t="s">
        <v>800</v>
      </c>
    </row>
    <row r="246" spans="2:4" x14ac:dyDescent="0.25">
      <c r="B246" s="4" t="s">
        <v>801</v>
      </c>
      <c r="C246" s="4" t="s">
        <v>802</v>
      </c>
      <c r="D246" s="4" t="s">
        <v>803</v>
      </c>
    </row>
    <row r="247" spans="2:4" x14ac:dyDescent="0.25">
      <c r="B247" s="4" t="s">
        <v>804</v>
      </c>
      <c r="C247" s="4" t="s">
        <v>805</v>
      </c>
      <c r="D247" s="4" t="s">
        <v>805</v>
      </c>
    </row>
    <row r="248" spans="2:4" x14ac:dyDescent="0.25">
      <c r="B248" s="4" t="s">
        <v>806</v>
      </c>
      <c r="C248" s="4" t="s">
        <v>806</v>
      </c>
      <c r="D248" s="4" t="s">
        <v>807</v>
      </c>
    </row>
    <row r="249" spans="2:4" x14ac:dyDescent="0.25">
      <c r="B249" s="4" t="s">
        <v>808</v>
      </c>
      <c r="C249" s="4" t="s">
        <v>809</v>
      </c>
      <c r="D249" s="4" t="s">
        <v>810</v>
      </c>
    </row>
    <row r="250" spans="2:4" x14ac:dyDescent="0.25">
      <c r="B250" s="4" t="s">
        <v>811</v>
      </c>
      <c r="C250" s="4" t="s">
        <v>812</v>
      </c>
      <c r="D250" s="4" t="s">
        <v>813</v>
      </c>
    </row>
    <row r="251" spans="2:4" x14ac:dyDescent="0.25">
      <c r="B251" s="4" t="s">
        <v>814</v>
      </c>
      <c r="C251" s="4" t="s">
        <v>815</v>
      </c>
      <c r="D251" s="4" t="s">
        <v>816</v>
      </c>
    </row>
    <row r="252" spans="2:4" x14ac:dyDescent="0.25">
      <c r="B252" s="4" t="s">
        <v>817</v>
      </c>
      <c r="C252" s="4" t="s">
        <v>818</v>
      </c>
      <c r="D252" s="4" t="s">
        <v>819</v>
      </c>
    </row>
    <row r="253" spans="2:4" x14ac:dyDescent="0.25">
      <c r="B253" s="4" t="s">
        <v>820</v>
      </c>
      <c r="C253" s="4" t="s">
        <v>821</v>
      </c>
      <c r="D253" s="4" t="s">
        <v>822</v>
      </c>
    </row>
    <row r="254" spans="2:4" x14ac:dyDescent="0.25">
      <c r="B254" s="4" t="s">
        <v>823</v>
      </c>
      <c r="C254" s="4" t="s">
        <v>824</v>
      </c>
      <c r="D254" s="4" t="s">
        <v>825</v>
      </c>
    </row>
    <row r="255" spans="2:4" x14ac:dyDescent="0.25">
      <c r="B255" s="4" t="s">
        <v>826</v>
      </c>
      <c r="C255" s="4" t="s">
        <v>827</v>
      </c>
      <c r="D255" s="4" t="s">
        <v>828</v>
      </c>
    </row>
    <row r="256" spans="2:4" x14ac:dyDescent="0.25">
      <c r="B256" s="5" t="s">
        <v>794</v>
      </c>
      <c r="C256" s="8" t="s">
        <v>829</v>
      </c>
      <c r="D256" s="5" t="s">
        <v>830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Fletët e punës</vt:lpstr>
      </vt:variant>
      <vt:variant>
        <vt:i4>3</vt:i4>
      </vt:variant>
      <vt:variant>
        <vt:lpstr>Rangjet e emëruara</vt:lpstr>
      </vt:variant>
      <vt:variant>
        <vt:i4>3</vt:i4>
      </vt:variant>
    </vt:vector>
  </HeadingPairs>
  <TitlesOfParts>
    <vt:vector size="6" baseType="lpstr">
      <vt:lpstr>PAGESAT</vt:lpstr>
      <vt:lpstr>PRANIMET</vt:lpstr>
      <vt:lpstr>L</vt:lpstr>
      <vt:lpstr>PAGESAT!Titujt_e_printimit</vt:lpstr>
      <vt:lpstr>PAGESAT!Zona_e_printimit</vt:lpstr>
      <vt:lpstr>PRANIMET!Zona_e_printimit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Nysret Koca</dc:creator>
  <cp:lastModifiedBy>Hajrije Haxhijaj</cp:lastModifiedBy>
  <cp:lastPrinted>2025-07-29T08:46:39Z</cp:lastPrinted>
  <dcterms:created xsi:type="dcterms:W3CDTF">2015-03-12T08:53:45Z</dcterms:created>
  <dcterms:modified xsi:type="dcterms:W3CDTF">2026-01-26T08:04:35Z</dcterms:modified>
</cp:coreProperties>
</file>