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0750624F-1847-4941-9462-5593E19F6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Sheet1!$A$1:$AR$2530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0" i="1" l="1"/>
  <c r="F1480" i="1"/>
  <c r="D302" i="1"/>
  <c r="E302" i="1"/>
  <c r="G302" i="1" s="1"/>
  <c r="C302" i="1"/>
  <c r="E240" i="1"/>
  <c r="E230" i="1" s="1"/>
  <c r="H239" i="1" s="1"/>
  <c r="F239" i="1"/>
  <c r="G239" i="1"/>
  <c r="E162" i="1"/>
  <c r="E163" i="1"/>
  <c r="G975" i="1"/>
  <c r="F975" i="1"/>
  <c r="G706" i="1"/>
  <c r="G707" i="1"/>
  <c r="F706" i="1"/>
  <c r="F707" i="1"/>
  <c r="G705" i="1"/>
  <c r="F705" i="1"/>
  <c r="E655" i="1"/>
  <c r="F568" i="1"/>
  <c r="G568" i="1"/>
  <c r="E297" i="1"/>
  <c r="F302" i="1" l="1"/>
  <c r="D1242" i="1"/>
  <c r="E1245" i="1"/>
  <c r="H1245" i="1" s="1"/>
  <c r="C1245" i="1"/>
  <c r="D1247" i="1"/>
  <c r="G1250" i="1"/>
  <c r="F1250" i="1"/>
  <c r="D578" i="1"/>
  <c r="D577" i="1"/>
  <c r="G571" i="1"/>
  <c r="F571" i="1"/>
  <c r="E780" i="1"/>
  <c r="H782" i="1" s="1"/>
  <c r="C780" i="1"/>
  <c r="D780" i="1"/>
  <c r="F782" i="1"/>
  <c r="G782" i="1"/>
  <c r="C719" i="1"/>
  <c r="E719" i="1"/>
  <c r="H728" i="1" s="1"/>
  <c r="D719" i="1"/>
  <c r="F728" i="1"/>
  <c r="G728" i="1"/>
  <c r="G1245" i="1" l="1"/>
  <c r="F1245" i="1"/>
  <c r="C1225" i="1"/>
  <c r="C1222" i="1"/>
  <c r="D1114" i="1"/>
  <c r="C1032" i="1"/>
  <c r="C759" i="1"/>
  <c r="C758" i="1"/>
  <c r="D655" i="1"/>
  <c r="C655" i="1"/>
  <c r="C550" i="1"/>
  <c r="D550" i="1" l="1"/>
  <c r="D579" i="1" s="1"/>
  <c r="D580" i="1" s="1"/>
  <c r="C392" i="1"/>
  <c r="C390" i="1"/>
  <c r="D342" i="1"/>
  <c r="D212" i="1"/>
  <c r="D204" i="1" s="1"/>
  <c r="C297" i="1" l="1"/>
  <c r="E31" i="2"/>
  <c r="H29" i="2" s="1"/>
  <c r="D31" i="2"/>
  <c r="C31" i="2"/>
  <c r="G29" i="2"/>
  <c r="F29" i="2"/>
  <c r="G28" i="2"/>
  <c r="F28" i="2"/>
  <c r="G27" i="2"/>
  <c r="F27" i="2"/>
  <c r="H26" i="2"/>
  <c r="G26" i="2"/>
  <c r="F26" i="2"/>
  <c r="G25" i="2"/>
  <c r="F25" i="2"/>
  <c r="F31" i="2" l="1"/>
  <c r="G31" i="2"/>
  <c r="H27" i="2"/>
  <c r="H28" i="2"/>
  <c r="H25" i="2"/>
  <c r="D1636" i="1"/>
  <c r="E1636" i="1"/>
  <c r="C1636" i="1"/>
  <c r="D221" i="1"/>
  <c r="C221" i="1"/>
  <c r="E221" i="1"/>
  <c r="H220" i="1" s="1"/>
  <c r="G220" i="1"/>
  <c r="F220" i="1"/>
  <c r="F1636" i="1" l="1"/>
  <c r="G1636" i="1"/>
  <c r="H31" i="2"/>
  <c r="C1584" i="1" l="1"/>
  <c r="E1584" i="1"/>
  <c r="D1584" i="1"/>
  <c r="F1584" i="1" l="1"/>
  <c r="G1584" i="1"/>
  <c r="F1197" i="1" l="1"/>
  <c r="F1195" i="1"/>
  <c r="G1028" i="1"/>
  <c r="G1023" i="1"/>
  <c r="G1024" i="1"/>
  <c r="F1024" i="1"/>
  <c r="F1023" i="1"/>
  <c r="G1223" i="1" l="1"/>
  <c r="F1223" i="1"/>
  <c r="D1211" i="1"/>
  <c r="G1254" i="1" l="1"/>
  <c r="G1255" i="1"/>
  <c r="F1254" i="1"/>
  <c r="F1255" i="1"/>
  <c r="D1251" i="1"/>
  <c r="E190" i="1" l="1"/>
  <c r="E1032" i="1"/>
  <c r="H1028" i="1" l="1"/>
  <c r="H1024" i="1"/>
  <c r="H1023" i="1"/>
  <c r="E708" i="1"/>
  <c r="D1266" i="1"/>
  <c r="D1268" i="1"/>
  <c r="E852" i="1"/>
  <c r="D788" i="1"/>
  <c r="D787" i="1"/>
  <c r="D789" i="1"/>
  <c r="D497" i="1" l="1"/>
  <c r="D392" i="1"/>
  <c r="C363" i="1" l="1"/>
  <c r="C1251" i="1"/>
  <c r="C783" i="1"/>
  <c r="C708" i="1"/>
  <c r="C760" i="1"/>
  <c r="C190" i="1" l="1"/>
  <c r="C153" i="1"/>
  <c r="F337" i="1" l="1"/>
  <c r="F339" i="1"/>
  <c r="F338" i="1"/>
  <c r="D260" i="1" l="1"/>
  <c r="E212" i="1"/>
  <c r="H206" i="1" s="1"/>
  <c r="C212" i="1"/>
  <c r="F210" i="1"/>
  <c r="G210" i="1"/>
  <c r="G206" i="1"/>
  <c r="F206" i="1"/>
  <c r="G202" i="1"/>
  <c r="F202" i="1"/>
  <c r="D180" i="1"/>
  <c r="F188" i="1"/>
  <c r="G188" i="1"/>
  <c r="H210" i="1" l="1"/>
  <c r="E153" i="1"/>
  <c r="D2171" i="1" l="1"/>
  <c r="E2171" i="1"/>
  <c r="C2171" i="1"/>
  <c r="D2169" i="1"/>
  <c r="E2169" i="1"/>
  <c r="C2169" i="1"/>
  <c r="D2168" i="1"/>
  <c r="E2168" i="1"/>
  <c r="C2168" i="1"/>
  <c r="D2167" i="1"/>
  <c r="E2167" i="1"/>
  <c r="C2167" i="1"/>
  <c r="D2172" i="1" l="1"/>
  <c r="E2172" i="1"/>
  <c r="H2168" i="1" s="1"/>
  <c r="C2172" i="1"/>
  <c r="F2167" i="1"/>
  <c r="F2169" i="1"/>
  <c r="F2171" i="1"/>
  <c r="G2167" i="1"/>
  <c r="G2169" i="1"/>
  <c r="G2171" i="1"/>
  <c r="F2168" i="1"/>
  <c r="F2170" i="1"/>
  <c r="G2168" i="1"/>
  <c r="G2170" i="1"/>
  <c r="D1429" i="1"/>
  <c r="E1429" i="1"/>
  <c r="C1429" i="1"/>
  <c r="D1385" i="1"/>
  <c r="E1385" i="1"/>
  <c r="C1385" i="1"/>
  <c r="F189" i="1"/>
  <c r="G189" i="1"/>
  <c r="F2172" i="1" l="1"/>
  <c r="H2167" i="1"/>
  <c r="H2171" i="1"/>
  <c r="G2172" i="1"/>
  <c r="H2169" i="1"/>
  <c r="H2170" i="1"/>
  <c r="H189" i="1"/>
  <c r="H188" i="1"/>
  <c r="F1385" i="1"/>
  <c r="G1385" i="1"/>
  <c r="G1221" i="1"/>
  <c r="F1221" i="1"/>
  <c r="G1220" i="1"/>
  <c r="H2172" i="1" l="1"/>
  <c r="E1251" i="1"/>
  <c r="H1255" i="1" l="1"/>
  <c r="H1254" i="1"/>
  <c r="E1078" i="1"/>
  <c r="F1028" i="1"/>
  <c r="D1031" i="1"/>
  <c r="D1032" i="1" s="1"/>
  <c r="D906" i="1"/>
  <c r="D729" i="1"/>
  <c r="D708" i="1"/>
  <c r="F731" i="1"/>
  <c r="G731" i="1"/>
  <c r="F717" i="1"/>
  <c r="G717" i="1"/>
  <c r="G874" i="1"/>
  <c r="F874" i="1"/>
  <c r="E760" i="1"/>
  <c r="H771" i="1" s="1"/>
  <c r="E740" i="1"/>
  <c r="H717" i="1"/>
  <c r="E783" i="1"/>
  <c r="H785" i="1" s="1"/>
  <c r="G785" i="1"/>
  <c r="F785" i="1"/>
  <c r="G771" i="1"/>
  <c r="F771" i="1"/>
  <c r="F713" i="1"/>
  <c r="G713" i="1"/>
  <c r="G617" i="1"/>
  <c r="F617" i="1"/>
  <c r="F574" i="1"/>
  <c r="G574" i="1"/>
  <c r="G562" i="1"/>
  <c r="F562" i="1"/>
  <c r="F570" i="1"/>
  <c r="G570" i="1"/>
  <c r="F569" i="1"/>
  <c r="G569" i="1"/>
  <c r="F567" i="1"/>
  <c r="G567" i="1"/>
  <c r="F565" i="1"/>
  <c r="G565" i="1"/>
  <c r="F342" i="1" l="1"/>
  <c r="F262" i="1" l="1"/>
  <c r="G262" i="1"/>
  <c r="F263" i="1"/>
  <c r="G263" i="1"/>
  <c r="F264" i="1"/>
  <c r="G264" i="1"/>
  <c r="G265" i="1"/>
  <c r="F266" i="1"/>
  <c r="G266" i="1"/>
  <c r="F265" i="1" l="1"/>
  <c r="D2469" i="1"/>
  <c r="E2469" i="1"/>
  <c r="E2467" i="1"/>
  <c r="E2466" i="1"/>
  <c r="C2469" i="1"/>
  <c r="C2467" i="1"/>
  <c r="C2466" i="1"/>
  <c r="D2451" i="1"/>
  <c r="D2450" i="1"/>
  <c r="E2414" i="1"/>
  <c r="D2413" i="1"/>
  <c r="E2413" i="1"/>
  <c r="D2411" i="1"/>
  <c r="E2411" i="1"/>
  <c r="D2410" i="1"/>
  <c r="E2410" i="1"/>
  <c r="C2414" i="1"/>
  <c r="C2413" i="1"/>
  <c r="C2411" i="1"/>
  <c r="C2410" i="1"/>
  <c r="D2398" i="1"/>
  <c r="D2361" i="1"/>
  <c r="E2361" i="1"/>
  <c r="E2359" i="1"/>
  <c r="D2358" i="1"/>
  <c r="E2358" i="1"/>
  <c r="C2361" i="1"/>
  <c r="C2359" i="1"/>
  <c r="C2358" i="1"/>
  <c r="D2347" i="1"/>
  <c r="E2347" i="1"/>
  <c r="D2346" i="1"/>
  <c r="E2346" i="1"/>
  <c r="C2347" i="1"/>
  <c r="C2346" i="1"/>
  <c r="E2299" i="1"/>
  <c r="D2298" i="1"/>
  <c r="E2298" i="1"/>
  <c r="D2297" i="1"/>
  <c r="E2297" i="1"/>
  <c r="E2296" i="1"/>
  <c r="D2295" i="1"/>
  <c r="E2295" i="1"/>
  <c r="C2299" i="1"/>
  <c r="C2298" i="1"/>
  <c r="C2297" i="1"/>
  <c r="C2296" i="1"/>
  <c r="C2295" i="1"/>
  <c r="E2248" i="1"/>
  <c r="D2247" i="1"/>
  <c r="E2247" i="1"/>
  <c r="E2246" i="1"/>
  <c r="D2245" i="1"/>
  <c r="E2245" i="1"/>
  <c r="D2244" i="1"/>
  <c r="E2244" i="1"/>
  <c r="C2248" i="1"/>
  <c r="C2247" i="1"/>
  <c r="C2246" i="1"/>
  <c r="C2245" i="1"/>
  <c r="C2244" i="1"/>
  <c r="E2209" i="1"/>
  <c r="D2208" i="1"/>
  <c r="E2208" i="1"/>
  <c r="E2207" i="1"/>
  <c r="D2206" i="1"/>
  <c r="E2206" i="1"/>
  <c r="D2205" i="1"/>
  <c r="E2205" i="1"/>
  <c r="C2209" i="1"/>
  <c r="C2208" i="1"/>
  <c r="C2207" i="1"/>
  <c r="C2206" i="1"/>
  <c r="C2205" i="1"/>
  <c r="D2196" i="1"/>
  <c r="E2196" i="1"/>
  <c r="D2195" i="1"/>
  <c r="E2195" i="1"/>
  <c r="C2196" i="1"/>
  <c r="C2195" i="1"/>
  <c r="D2145" i="1"/>
  <c r="D2144" i="1"/>
  <c r="E2144" i="1"/>
  <c r="D2143" i="1"/>
  <c r="E2143" i="1"/>
  <c r="D2142" i="1"/>
  <c r="E2142" i="1"/>
  <c r="D2141" i="1"/>
  <c r="E2141" i="1"/>
  <c r="C2144" i="1"/>
  <c r="C2143" i="1"/>
  <c r="C2142" i="1"/>
  <c r="C2141" i="1"/>
  <c r="E2105" i="1"/>
  <c r="D2104" i="1"/>
  <c r="E2104" i="1"/>
  <c r="D2103" i="1"/>
  <c r="E2103" i="1"/>
  <c r="E2102" i="1"/>
  <c r="E2101" i="1"/>
  <c r="C2105" i="1"/>
  <c r="C2104" i="1"/>
  <c r="C2103" i="1"/>
  <c r="C2102" i="1"/>
  <c r="C2101" i="1"/>
  <c r="D2091" i="1"/>
  <c r="E2091" i="1"/>
  <c r="C2091" i="1"/>
  <c r="D2043" i="1"/>
  <c r="D2042" i="1"/>
  <c r="E2042" i="1"/>
  <c r="E2041" i="1"/>
  <c r="D2040" i="1"/>
  <c r="E2040" i="1"/>
  <c r="D2039" i="1"/>
  <c r="E2039" i="1"/>
  <c r="C2042" i="1"/>
  <c r="C2041" i="1"/>
  <c r="C2040" i="1"/>
  <c r="C2039" i="1"/>
  <c r="E2009" i="1"/>
  <c r="D2008" i="1"/>
  <c r="E2008" i="1"/>
  <c r="D2007" i="1"/>
  <c r="E2007" i="1"/>
  <c r="D2006" i="1"/>
  <c r="E2006" i="1"/>
  <c r="D2005" i="1"/>
  <c r="E2005" i="1"/>
  <c r="C2009" i="1"/>
  <c r="C2008" i="1"/>
  <c r="C2007" i="1"/>
  <c r="C2006" i="1"/>
  <c r="C2005" i="1"/>
  <c r="D1991" i="1"/>
  <c r="E1991" i="1"/>
  <c r="D1990" i="1"/>
  <c r="E1990" i="1"/>
  <c r="C1991" i="1"/>
  <c r="C1990" i="1"/>
  <c r="D1960" i="1"/>
  <c r="E1960" i="1"/>
  <c r="D1959" i="1"/>
  <c r="E1959" i="1"/>
  <c r="E1958" i="1"/>
  <c r="D1957" i="1"/>
  <c r="E1957" i="1"/>
  <c r="D1956" i="1"/>
  <c r="E1956" i="1"/>
  <c r="C1959" i="1"/>
  <c r="C1958" i="1"/>
  <c r="C1957" i="1"/>
  <c r="C1956" i="1"/>
  <c r="D1940" i="1"/>
  <c r="E1940" i="1"/>
  <c r="D1939" i="1"/>
  <c r="E1939" i="1"/>
  <c r="D1938" i="1"/>
  <c r="E1938" i="1"/>
  <c r="D1937" i="1"/>
  <c r="E1937" i="1"/>
  <c r="D1936" i="1"/>
  <c r="E1936" i="1"/>
  <c r="C1937" i="1"/>
  <c r="C1938" i="1"/>
  <c r="C1939" i="1"/>
  <c r="C1940" i="1"/>
  <c r="C1936" i="1"/>
  <c r="D1917" i="1"/>
  <c r="E1917" i="1"/>
  <c r="D1916" i="1"/>
  <c r="E1916" i="1"/>
  <c r="E1915" i="1"/>
  <c r="D1914" i="1"/>
  <c r="E1914" i="1"/>
  <c r="D1913" i="1"/>
  <c r="E1913" i="1"/>
  <c r="C1917" i="1"/>
  <c r="C1916" i="1"/>
  <c r="C1915" i="1"/>
  <c r="C1914" i="1"/>
  <c r="C1913" i="1"/>
  <c r="D1893" i="1"/>
  <c r="E1893" i="1"/>
  <c r="D1892" i="1"/>
  <c r="E1892" i="1"/>
  <c r="D1891" i="1"/>
  <c r="E1891" i="1"/>
  <c r="D1890" i="1"/>
  <c r="E1890" i="1"/>
  <c r="D1889" i="1"/>
  <c r="E1889" i="1"/>
  <c r="D1888" i="1"/>
  <c r="E1888" i="1"/>
  <c r="C1889" i="1"/>
  <c r="C1890" i="1"/>
  <c r="C1891" i="1"/>
  <c r="C1892" i="1"/>
  <c r="C1893" i="1"/>
  <c r="C1888" i="1"/>
  <c r="D1847" i="1"/>
  <c r="E1847" i="1"/>
  <c r="C1847" i="1"/>
  <c r="D1845" i="1"/>
  <c r="E1845" i="1"/>
  <c r="D1844" i="1"/>
  <c r="E1844" i="1"/>
  <c r="D1843" i="1"/>
  <c r="E1843" i="1"/>
  <c r="D1842" i="1"/>
  <c r="E1842" i="1"/>
  <c r="D1841" i="1"/>
  <c r="E1841" i="1"/>
  <c r="D1840" i="1"/>
  <c r="E1840" i="1"/>
  <c r="E1839" i="1"/>
  <c r="D1839" i="1"/>
  <c r="D1838" i="1"/>
  <c r="E1838" i="1"/>
  <c r="C1839" i="1"/>
  <c r="C1840" i="1"/>
  <c r="C1841" i="1"/>
  <c r="C1842" i="1"/>
  <c r="C1843" i="1"/>
  <c r="C1844" i="1"/>
  <c r="C1845" i="1"/>
  <c r="C1838" i="1"/>
  <c r="D1793" i="1"/>
  <c r="E1793" i="1"/>
  <c r="D1792" i="1"/>
  <c r="E1792" i="1"/>
  <c r="D1791" i="1"/>
  <c r="E1791" i="1"/>
  <c r="D1790" i="1"/>
  <c r="E1790" i="1"/>
  <c r="D1789" i="1"/>
  <c r="E1789" i="1"/>
  <c r="D1788" i="1"/>
  <c r="E1788" i="1"/>
  <c r="D1787" i="1"/>
  <c r="E1787" i="1"/>
  <c r="D1786" i="1"/>
  <c r="E1786" i="1"/>
  <c r="D1785" i="1"/>
  <c r="E1785" i="1"/>
  <c r="C1786" i="1"/>
  <c r="C1787" i="1"/>
  <c r="C1788" i="1"/>
  <c r="C1789" i="1"/>
  <c r="C1790" i="1"/>
  <c r="C1791" i="1"/>
  <c r="C1792" i="1"/>
  <c r="C1793" i="1"/>
  <c r="C1785" i="1"/>
  <c r="D1864" i="1"/>
  <c r="E1864" i="1"/>
  <c r="D1863" i="1"/>
  <c r="E1863" i="1"/>
  <c r="D1862" i="1"/>
  <c r="E1862" i="1"/>
  <c r="D1861" i="1"/>
  <c r="E1861" i="1"/>
  <c r="D1860" i="1"/>
  <c r="E1860" i="1"/>
  <c r="C1864" i="1"/>
  <c r="C1863" i="1"/>
  <c r="C1862" i="1"/>
  <c r="C1861" i="1"/>
  <c r="C1860" i="1"/>
  <c r="D1808" i="1"/>
  <c r="E1808" i="1"/>
  <c r="D1807" i="1"/>
  <c r="E1807" i="1"/>
  <c r="D1806" i="1"/>
  <c r="E1806" i="1"/>
  <c r="D1805" i="1"/>
  <c r="E1805" i="1"/>
  <c r="C1808" i="1"/>
  <c r="C1807" i="1"/>
  <c r="C1806" i="1"/>
  <c r="C1805" i="1"/>
  <c r="D1737" i="1"/>
  <c r="E1737" i="1"/>
  <c r="D1736" i="1"/>
  <c r="E1736" i="1"/>
  <c r="E1735" i="1"/>
  <c r="D1734" i="1"/>
  <c r="E1734" i="1"/>
  <c r="D1733" i="1"/>
  <c r="E1733" i="1"/>
  <c r="C1737" i="1"/>
  <c r="C1736" i="1"/>
  <c r="C1735" i="1"/>
  <c r="C1734" i="1"/>
  <c r="C1733" i="1"/>
  <c r="D1686" i="1"/>
  <c r="E1686" i="1"/>
  <c r="C1686" i="1"/>
  <c r="D1685" i="1"/>
  <c r="E1685" i="1"/>
  <c r="C1685" i="1"/>
  <c r="D1684" i="1"/>
  <c r="E1684" i="1"/>
  <c r="C1684" i="1"/>
  <c r="D1683" i="1"/>
  <c r="E1683" i="1"/>
  <c r="C1683" i="1"/>
  <c r="D1682" i="1"/>
  <c r="E1682" i="1"/>
  <c r="C1682" i="1"/>
  <c r="E1655" i="1"/>
  <c r="C1655" i="1"/>
  <c r="D1654" i="1"/>
  <c r="E1654" i="1"/>
  <c r="C1654" i="1"/>
  <c r="E1653" i="1"/>
  <c r="C1653" i="1"/>
  <c r="E1652" i="1"/>
  <c r="C1652" i="1"/>
  <c r="D1651" i="1"/>
  <c r="E1651" i="1"/>
  <c r="C1651" i="1"/>
  <c r="D1635" i="1"/>
  <c r="E1635" i="1"/>
  <c r="D1634" i="1"/>
  <c r="E1634" i="1"/>
  <c r="C1635" i="1"/>
  <c r="C1634" i="1"/>
  <c r="C1637" i="1" l="1"/>
  <c r="E1637" i="1"/>
  <c r="H1636" i="1" s="1"/>
  <c r="D1637" i="1"/>
  <c r="G1890" i="1"/>
  <c r="F1890" i="1"/>
  <c r="D1894" i="1"/>
  <c r="G1847" i="1"/>
  <c r="C1941" i="1"/>
  <c r="C1894" i="1"/>
  <c r="H1840" i="1"/>
  <c r="F1847" i="1"/>
  <c r="F1840" i="1"/>
  <c r="G1840" i="1"/>
  <c r="D1590" i="1"/>
  <c r="D1588" i="1"/>
  <c r="E1588" i="1"/>
  <c r="D1587" i="1"/>
  <c r="E1587" i="1"/>
  <c r="D1586" i="1"/>
  <c r="E1586" i="1"/>
  <c r="D1585" i="1"/>
  <c r="E1585" i="1"/>
  <c r="D1583" i="1"/>
  <c r="E1583" i="1"/>
  <c r="C1585" i="1"/>
  <c r="C1586" i="1"/>
  <c r="C1587" i="1"/>
  <c r="C1588" i="1"/>
  <c r="C1583" i="1"/>
  <c r="E1609" i="1"/>
  <c r="D1608" i="1"/>
  <c r="E1608" i="1"/>
  <c r="D1607" i="1"/>
  <c r="E1607" i="1"/>
  <c r="E1606" i="1"/>
  <c r="C1609" i="1"/>
  <c r="C1608" i="1"/>
  <c r="C1607" i="1"/>
  <c r="C1606" i="1"/>
  <c r="D1605" i="1"/>
  <c r="E1605" i="1"/>
  <c r="C1605" i="1"/>
  <c r="D1555" i="1"/>
  <c r="E1555" i="1"/>
  <c r="C1555" i="1"/>
  <c r="D1554" i="1"/>
  <c r="E1554" i="1"/>
  <c r="C1554" i="1"/>
  <c r="D1553" i="1"/>
  <c r="E1553" i="1"/>
  <c r="C1553" i="1"/>
  <c r="D1552" i="1"/>
  <c r="E1552" i="1"/>
  <c r="C1552" i="1"/>
  <c r="D1533" i="1"/>
  <c r="E1533" i="1"/>
  <c r="C1533" i="1"/>
  <c r="D1532" i="1"/>
  <c r="E1532" i="1"/>
  <c r="C1532" i="1"/>
  <c r="D1531" i="1"/>
  <c r="E1531" i="1"/>
  <c r="C1531" i="1"/>
  <c r="D1530" i="1"/>
  <c r="E1530" i="1"/>
  <c r="C1530" i="1"/>
  <c r="D1503" i="1"/>
  <c r="E1503" i="1"/>
  <c r="C1503" i="1"/>
  <c r="D1502" i="1"/>
  <c r="E1502" i="1"/>
  <c r="C1502" i="1"/>
  <c r="D1501" i="1"/>
  <c r="E1501" i="1"/>
  <c r="C1501" i="1"/>
  <c r="D1500" i="1"/>
  <c r="E1500" i="1"/>
  <c r="C1500" i="1"/>
  <c r="D1457" i="1"/>
  <c r="E1457" i="1"/>
  <c r="C1457" i="1"/>
  <c r="D1458" i="1"/>
  <c r="E1458" i="1"/>
  <c r="D1456" i="1"/>
  <c r="E1456" i="1"/>
  <c r="C1456" i="1"/>
  <c r="D1455" i="1"/>
  <c r="E1455" i="1"/>
  <c r="C1455" i="1"/>
  <c r="D1454" i="1"/>
  <c r="E1454" i="1"/>
  <c r="C1454" i="1"/>
  <c r="D1430" i="1"/>
  <c r="E1430" i="1"/>
  <c r="C1430" i="1"/>
  <c r="D1428" i="1"/>
  <c r="E1428" i="1"/>
  <c r="C1428" i="1"/>
  <c r="D1427" i="1"/>
  <c r="E1427" i="1"/>
  <c r="C1427" i="1"/>
  <c r="D1403" i="1"/>
  <c r="E1403" i="1"/>
  <c r="C1403" i="1"/>
  <c r="E1402" i="1"/>
  <c r="C1402" i="1"/>
  <c r="D1401" i="1"/>
  <c r="E1401" i="1"/>
  <c r="C1401" i="1"/>
  <c r="E1400" i="1"/>
  <c r="C1400" i="1"/>
  <c r="D1399" i="1"/>
  <c r="E1399" i="1"/>
  <c r="C1399" i="1"/>
  <c r="D1480" i="1"/>
  <c r="C1481" i="1"/>
  <c r="C1482" i="1"/>
  <c r="E1482" i="1"/>
  <c r="E1483" i="1"/>
  <c r="E1484" i="1"/>
  <c r="E1485" i="1"/>
  <c r="D1482" i="1"/>
  <c r="D1483" i="1"/>
  <c r="D1484" i="1"/>
  <c r="D1485" i="1"/>
  <c r="C1483" i="1"/>
  <c r="C1484" i="1"/>
  <c r="C1485" i="1"/>
  <c r="D1481" i="1"/>
  <c r="E1481" i="1"/>
  <c r="E1379" i="1"/>
  <c r="E1380" i="1"/>
  <c r="E1381" i="1"/>
  <c r="E1382" i="1"/>
  <c r="E1383" i="1"/>
  <c r="E1384" i="1"/>
  <c r="D1379" i="1"/>
  <c r="D1380" i="1"/>
  <c r="D1381" i="1"/>
  <c r="D1382" i="1"/>
  <c r="D1383" i="1"/>
  <c r="D1384" i="1"/>
  <c r="C1379" i="1"/>
  <c r="C1380" i="1"/>
  <c r="C1381" i="1"/>
  <c r="C1382" i="1"/>
  <c r="C1383" i="1"/>
  <c r="C1384" i="1"/>
  <c r="D1378" i="1"/>
  <c r="E1378" i="1"/>
  <c r="C1378" i="1"/>
  <c r="E1326" i="1"/>
  <c r="D1325" i="1"/>
  <c r="E1325" i="1"/>
  <c r="D1324" i="1"/>
  <c r="E1324" i="1"/>
  <c r="D1323" i="1"/>
  <c r="E1323" i="1"/>
  <c r="C1326" i="1"/>
  <c r="C1325" i="1"/>
  <c r="C1324" i="1"/>
  <c r="C1323" i="1"/>
  <c r="D1322" i="1"/>
  <c r="E1322" i="1"/>
  <c r="C1322" i="1"/>
  <c r="C1589" i="1" l="1"/>
  <c r="E1589" i="1"/>
  <c r="H1584" i="1" s="1"/>
  <c r="D1589" i="1"/>
  <c r="C1386" i="1"/>
  <c r="E1386" i="1"/>
  <c r="H1385" i="1" s="1"/>
  <c r="C1187" i="1"/>
  <c r="C2362" i="1" s="1"/>
  <c r="C2398" i="1" l="1"/>
  <c r="C267" i="1"/>
  <c r="C2450" i="1" l="1"/>
  <c r="C296" i="1"/>
  <c r="C260" i="1"/>
  <c r="C1590" i="1"/>
  <c r="C1480" i="1"/>
  <c r="H155" i="1" l="1"/>
  <c r="H154" i="1"/>
  <c r="G155" i="1"/>
  <c r="G154" i="1"/>
  <c r="F155" i="1"/>
  <c r="F154" i="1"/>
  <c r="D153" i="1"/>
  <c r="E1590" i="1" l="1"/>
  <c r="E1480" i="1"/>
  <c r="D2105" i="1"/>
  <c r="F1220" i="1"/>
  <c r="D2414" i="1" l="1"/>
  <c r="D1809" i="1"/>
  <c r="D1655" i="1"/>
  <c r="D1609" i="1"/>
  <c r="E1941" i="1" l="1"/>
  <c r="D1941" i="1"/>
  <c r="E1894" i="1"/>
  <c r="H1890" i="1" s="1"/>
  <c r="D1377" i="1"/>
  <c r="F1939" i="1" l="1"/>
  <c r="G1939" i="1"/>
  <c r="H1939" i="1"/>
  <c r="D1113" i="1"/>
  <c r="D1267" i="1" s="1"/>
  <c r="D2467" i="1"/>
  <c r="D1606" i="1"/>
  <c r="D1117" i="1" l="1"/>
  <c r="D2101" i="1"/>
  <c r="C459" i="1" l="1"/>
  <c r="G461" i="1"/>
  <c r="F461" i="1"/>
  <c r="E2450" i="1" l="1"/>
  <c r="E2398" i="1"/>
  <c r="E267" i="1"/>
  <c r="E260" i="1"/>
  <c r="H256" i="1" s="1"/>
  <c r="G256" i="1"/>
  <c r="F256" i="1"/>
  <c r="G251" i="1"/>
  <c r="F251" i="1"/>
  <c r="H262" i="1" l="1"/>
  <c r="H263" i="1"/>
  <c r="H264" i="1"/>
  <c r="H266" i="1"/>
  <c r="H265" i="1"/>
  <c r="G460" i="1"/>
  <c r="F460" i="1"/>
  <c r="E459" i="1"/>
  <c r="H461" i="1" s="1"/>
  <c r="D1865" i="1"/>
  <c r="D2470" i="1"/>
  <c r="D2299" i="1"/>
  <c r="D2209" i="1"/>
  <c r="D2009" i="1"/>
  <c r="D1653" i="1"/>
  <c r="D2359" i="1"/>
  <c r="D2296" i="1"/>
  <c r="D2102" i="1"/>
  <c r="D2107" i="1" s="1"/>
  <c r="D1652" i="1"/>
  <c r="D1400" i="1"/>
  <c r="D2466" i="1"/>
  <c r="D459" i="1"/>
  <c r="D267" i="1"/>
  <c r="H460" i="1" l="1"/>
  <c r="E2451" i="1"/>
  <c r="C2451" i="1"/>
  <c r="C2452" i="1" s="1"/>
  <c r="E2452" i="1" l="1"/>
  <c r="H2451" i="1" s="1"/>
  <c r="G2451" i="1"/>
  <c r="F2451" i="1"/>
  <c r="C2458" i="1"/>
  <c r="C2459" i="1" l="1"/>
  <c r="C287" i="1"/>
  <c r="C306" i="1" s="1"/>
  <c r="C286" i="1"/>
  <c r="C250" i="1"/>
  <c r="C241" i="1" s="1"/>
  <c r="C156" i="1"/>
  <c r="D2455" i="1" l="1"/>
  <c r="D2456" i="1"/>
  <c r="D2457" i="1"/>
  <c r="D2458" i="1"/>
  <c r="D1386" i="1"/>
  <c r="D2459" i="1" l="1"/>
  <c r="E287" i="1"/>
  <c r="E306" i="1" s="1"/>
  <c r="E286" i="1"/>
  <c r="E250" i="1"/>
  <c r="E241" i="1" s="1"/>
  <c r="E296" i="1" l="1"/>
  <c r="C1486" i="1"/>
  <c r="D190" i="1" l="1"/>
  <c r="C240" i="1" l="1"/>
  <c r="D1487" i="1" l="1"/>
  <c r="E1487" i="1"/>
  <c r="H1480" i="1" s="1"/>
  <c r="G1590" i="1"/>
  <c r="F1590" i="1"/>
  <c r="F561" i="1"/>
  <c r="G561" i="1"/>
  <c r="F563" i="1"/>
  <c r="G563" i="1"/>
  <c r="F564" i="1"/>
  <c r="G564" i="1"/>
  <c r="F547" i="1"/>
  <c r="G547" i="1"/>
  <c r="F548" i="1"/>
  <c r="G548" i="1"/>
  <c r="F549" i="1"/>
  <c r="G549" i="1"/>
  <c r="E338" i="1"/>
  <c r="E339" i="1"/>
  <c r="E340" i="1"/>
  <c r="E341" i="1"/>
  <c r="F920" i="1"/>
  <c r="F921" i="1"/>
  <c r="F922" i="1"/>
  <c r="F923" i="1"/>
  <c r="F924" i="1"/>
  <c r="F925" i="1"/>
  <c r="G923" i="1"/>
  <c r="G924" i="1"/>
  <c r="G925" i="1"/>
  <c r="G920" i="1"/>
  <c r="G921" i="1"/>
  <c r="G922" i="1"/>
  <c r="E1918" i="1"/>
  <c r="D1794" i="1"/>
  <c r="E1794" i="1"/>
  <c r="D465" i="1"/>
  <c r="E926" i="1"/>
  <c r="H923" i="1" s="1"/>
  <c r="F566" i="1"/>
  <c r="F576" i="1"/>
  <c r="F575" i="1"/>
  <c r="F573" i="1"/>
  <c r="F572" i="1"/>
  <c r="D926" i="1"/>
  <c r="C580" i="1"/>
  <c r="D1172" i="1"/>
  <c r="E1809" i="1"/>
  <c r="D2246" i="1"/>
  <c r="D2207" i="1"/>
  <c r="D852" i="1"/>
  <c r="D618" i="1"/>
  <c r="E551" i="1"/>
  <c r="F493" i="1"/>
  <c r="F495" i="1"/>
  <c r="F492" i="1"/>
  <c r="F494" i="1"/>
  <c r="E342" i="1"/>
  <c r="D287" i="1"/>
  <c r="D306" i="1" s="1"/>
  <c r="E301" i="1"/>
  <c r="E300" i="1"/>
  <c r="C1656" i="1"/>
  <c r="C1487" i="1"/>
  <c r="C1263" i="1"/>
  <c r="C1259" i="1"/>
  <c r="C1249" i="1"/>
  <c r="C1248" i="1"/>
  <c r="C1246" i="1"/>
  <c r="C1244" i="1"/>
  <c r="C1239" i="1"/>
  <c r="C1238" i="1"/>
  <c r="C1237" i="1"/>
  <c r="C1236" i="1"/>
  <c r="C1234" i="1"/>
  <c r="C1231" i="1"/>
  <c r="C1224" i="1"/>
  <c r="C1211" i="1"/>
  <c r="C2470" i="1"/>
  <c r="C1182" i="1"/>
  <c r="C1180" i="1"/>
  <c r="C2145" i="1" s="1"/>
  <c r="C1178" i="1"/>
  <c r="C1175" i="1"/>
  <c r="C1809" i="1"/>
  <c r="C1166" i="1"/>
  <c r="C1164" i="1"/>
  <c r="C1556" i="1" s="1"/>
  <c r="C1163" i="1"/>
  <c r="C1534" i="1" s="1"/>
  <c r="C1162" i="1"/>
  <c r="C1504" i="1" s="1"/>
  <c r="C1161" i="1"/>
  <c r="C1458" i="1" s="1"/>
  <c r="C1160" i="1"/>
  <c r="C1431" i="1" s="1"/>
  <c r="C1010" i="1"/>
  <c r="C1009" i="1"/>
  <c r="C983" i="1"/>
  <c r="C2468" i="1" s="1"/>
  <c r="C982" i="1"/>
  <c r="C2412" i="1" s="1"/>
  <c r="C981" i="1"/>
  <c r="C2360" i="1" s="1"/>
  <c r="C976" i="1"/>
  <c r="C971" i="1"/>
  <c r="C967" i="1"/>
  <c r="C961" i="1"/>
  <c r="C953" i="1"/>
  <c r="C926" i="1"/>
  <c r="C878" i="1"/>
  <c r="C875" i="1"/>
  <c r="C870" i="1"/>
  <c r="C866" i="1"/>
  <c r="C860" i="1"/>
  <c r="C852" i="1"/>
  <c r="C775" i="1"/>
  <c r="C774" i="1"/>
  <c r="C773" i="1"/>
  <c r="C754" i="1"/>
  <c r="C753" i="1"/>
  <c r="C752" i="1" s="1"/>
  <c r="C621" i="1"/>
  <c r="C618" i="1"/>
  <c r="C613" i="1"/>
  <c r="C609" i="1"/>
  <c r="C603" i="1"/>
  <c r="C595" i="1"/>
  <c r="C465" i="1"/>
  <c r="C462" i="1"/>
  <c r="C456" i="1"/>
  <c r="C452" i="1"/>
  <c r="C446" i="1"/>
  <c r="C438" i="1"/>
  <c r="C393" i="1"/>
  <c r="C301" i="1"/>
  <c r="C300" i="1"/>
  <c r="C294" i="1"/>
  <c r="C289" i="1"/>
  <c r="C304" i="1"/>
  <c r="C284" i="1"/>
  <c r="C281" i="1" s="1"/>
  <c r="C279" i="1"/>
  <c r="C276" i="1" s="1"/>
  <c r="C271" i="1"/>
  <c r="C268" i="1" s="1"/>
  <c r="C261" i="1"/>
  <c r="C253" i="1"/>
  <c r="C230" i="1"/>
  <c r="C228" i="1"/>
  <c r="C223" i="1" s="1"/>
  <c r="C217" i="1"/>
  <c r="C214" i="1"/>
  <c r="C199" i="1"/>
  <c r="C193" i="1" s="1"/>
  <c r="C180" i="1"/>
  <c r="C179" i="1" s="1"/>
  <c r="C159" i="1"/>
  <c r="C150" i="1"/>
  <c r="C146" i="1"/>
  <c r="C140" i="1"/>
  <c r="C132" i="1"/>
  <c r="C1242" i="1" l="1"/>
  <c r="C1247" i="1"/>
  <c r="C883" i="1"/>
  <c r="C164" i="1"/>
  <c r="C2471" i="1"/>
  <c r="C1172" i="1"/>
  <c r="C1960" i="1"/>
  <c r="C1177" i="1"/>
  <c r="C2043" i="1"/>
  <c r="C292" i="1"/>
  <c r="E304" i="1"/>
  <c r="E285" i="1"/>
  <c r="C204" i="1"/>
  <c r="C729" i="1"/>
  <c r="C749" i="1"/>
  <c r="C755" i="1"/>
  <c r="G495" i="1"/>
  <c r="G494" i="1"/>
  <c r="G493" i="1"/>
  <c r="G492" i="1"/>
  <c r="G550" i="1"/>
  <c r="G576" i="1"/>
  <c r="G575" i="1"/>
  <c r="G573" i="1"/>
  <c r="G572" i="1"/>
  <c r="G566" i="1"/>
  <c r="H922" i="1"/>
  <c r="F550" i="1"/>
  <c r="C776" i="1"/>
  <c r="C1158" i="1"/>
  <c r="D551" i="1"/>
  <c r="E580" i="1"/>
  <c r="C740" i="1"/>
  <c r="C285" i="1"/>
  <c r="C470" i="1"/>
  <c r="C626" i="1"/>
  <c r="C695" i="1"/>
  <c r="E497" i="1"/>
  <c r="C216" i="1"/>
  <c r="C252" i="1"/>
  <c r="C704" i="1"/>
  <c r="C772" i="1"/>
  <c r="C979" i="1"/>
  <c r="C984" i="1" s="1"/>
  <c r="C1185" i="1"/>
  <c r="C1233" i="1"/>
  <c r="C1591" i="1"/>
  <c r="C1592" i="1" s="1"/>
  <c r="C299" i="1"/>
  <c r="C303" i="1" l="1"/>
  <c r="C307" i="1" s="1"/>
  <c r="H571" i="1"/>
  <c r="H568" i="1"/>
  <c r="H567" i="1"/>
  <c r="H565" i="1"/>
  <c r="H570" i="1"/>
  <c r="H569" i="1"/>
  <c r="H562" i="1"/>
  <c r="H574" i="1"/>
  <c r="H576" i="1"/>
  <c r="C1190" i="1"/>
  <c r="C1269" i="1"/>
  <c r="C790" i="1"/>
  <c r="H1891" i="1" l="1"/>
  <c r="F1891" i="1"/>
  <c r="G1891" i="1"/>
  <c r="D1591" i="1"/>
  <c r="D1592" i="1" s="1"/>
  <c r="D300" i="1"/>
  <c r="D301" i="1"/>
  <c r="E1486" i="1"/>
  <c r="H1484" i="1" s="1"/>
  <c r="H1588" i="1" l="1"/>
  <c r="E1591" i="1"/>
  <c r="H1590" i="1" s="1"/>
  <c r="H1587" i="1"/>
  <c r="H1482" i="1"/>
  <c r="F1486" i="1"/>
  <c r="H1483" i="1"/>
  <c r="H1481" i="1"/>
  <c r="H1485" i="1"/>
  <c r="D595" i="1"/>
  <c r="D657" i="1"/>
  <c r="H1589" i="1" l="1"/>
  <c r="E1592" i="1"/>
  <c r="H1592" i="1" s="1"/>
  <c r="F1591" i="1"/>
  <c r="G1591" i="1"/>
  <c r="H1072" i="1"/>
  <c r="H1071" i="1"/>
  <c r="H1066" i="1"/>
  <c r="H1065" i="1"/>
  <c r="G750" i="1" l="1"/>
  <c r="F750" i="1" l="1"/>
  <c r="E749" i="1"/>
  <c r="H751" i="1" l="1"/>
  <c r="H750" i="1"/>
  <c r="G859" i="1" l="1"/>
  <c r="D462" i="1" l="1"/>
  <c r="G341" i="1"/>
  <c r="G338" i="1"/>
  <c r="G339" i="1"/>
  <c r="G337" i="1"/>
  <c r="E337" i="1"/>
  <c r="C343" i="1"/>
  <c r="D343" i="1" l="1"/>
  <c r="G342" i="1"/>
  <c r="E343" i="1" l="1"/>
  <c r="C551" i="1"/>
  <c r="D271" i="1"/>
  <c r="E271" i="1"/>
  <c r="D250" i="1"/>
  <c r="D284" i="1"/>
  <c r="E284" i="1"/>
  <c r="D279" i="1"/>
  <c r="E279" i="1"/>
  <c r="D240" i="1"/>
  <c r="D230" i="1" s="1"/>
  <c r="D1486" i="1" l="1"/>
  <c r="G1486" i="1" s="1"/>
  <c r="G2247" i="1" l="1"/>
  <c r="G2246" i="1"/>
  <c r="G2245" i="1"/>
  <c r="C2397" i="1"/>
  <c r="E2249" i="1"/>
  <c r="C2249" i="1"/>
  <c r="F2248" i="1"/>
  <c r="F2247" i="1"/>
  <c r="F2246" i="1"/>
  <c r="F2245" i="1"/>
  <c r="F2244" i="1"/>
  <c r="G2244" i="1" l="1"/>
  <c r="H2245" i="1"/>
  <c r="H2247" i="1"/>
  <c r="F2249" i="1"/>
  <c r="H2244" i="1"/>
  <c r="H2248" i="1"/>
  <c r="H2246" i="1"/>
  <c r="C1846" i="1"/>
  <c r="C1848" i="1" s="1"/>
  <c r="C1638" i="1"/>
  <c r="C1377" i="1"/>
  <c r="D1184" i="1"/>
  <c r="D1157" i="1"/>
  <c r="D1326" i="1" s="1"/>
  <c r="E1182" i="1"/>
  <c r="H1183" i="1" s="1"/>
  <c r="F1184" i="1"/>
  <c r="D1187" i="1"/>
  <c r="D2362" i="1" s="1"/>
  <c r="E1187" i="1"/>
  <c r="E2362" i="1" s="1"/>
  <c r="E2470" i="1"/>
  <c r="E1180" i="1"/>
  <c r="E2145" i="1" s="1"/>
  <c r="G1184" i="1" l="1"/>
  <c r="D2248" i="1"/>
  <c r="H2249" i="1"/>
  <c r="F1182" i="1"/>
  <c r="D1182" i="1"/>
  <c r="G1182" i="1" s="1"/>
  <c r="H1184" i="1"/>
  <c r="F1187" i="1"/>
  <c r="F1188" i="1"/>
  <c r="F1189" i="1"/>
  <c r="D1185" i="1"/>
  <c r="E1185" i="1"/>
  <c r="G1188" i="1"/>
  <c r="G1180" i="1"/>
  <c r="G1187" i="1"/>
  <c r="F1186" i="1"/>
  <c r="G1186" i="1"/>
  <c r="G1189" i="1"/>
  <c r="F1180" i="1"/>
  <c r="G1080" i="1"/>
  <c r="C1081" i="1"/>
  <c r="C1078" i="1"/>
  <c r="C1074" i="1"/>
  <c r="C1056" i="1"/>
  <c r="F1080" i="1"/>
  <c r="G980" i="1"/>
  <c r="G978" i="1"/>
  <c r="F978" i="1"/>
  <c r="F977" i="1"/>
  <c r="D981" i="1"/>
  <c r="D2360" i="1" s="1"/>
  <c r="E981" i="1"/>
  <c r="E2360" i="1" s="1"/>
  <c r="D982" i="1"/>
  <c r="D2412" i="1" s="1"/>
  <c r="E982" i="1"/>
  <c r="E2412" i="1" s="1"/>
  <c r="D983" i="1"/>
  <c r="D2468" i="1" s="1"/>
  <c r="E983" i="1"/>
  <c r="E2468" i="1" s="1"/>
  <c r="H1186" i="1" l="1"/>
  <c r="F1196" i="1"/>
  <c r="G2248" i="1"/>
  <c r="D2249" i="1"/>
  <c r="G2249" i="1" s="1"/>
  <c r="F982" i="1"/>
  <c r="H1080" i="1"/>
  <c r="H1079" i="1"/>
  <c r="H1188" i="1"/>
  <c r="F1185" i="1"/>
  <c r="G1185" i="1"/>
  <c r="H1189" i="1"/>
  <c r="H1187" i="1"/>
  <c r="G983" i="1"/>
  <c r="G981" i="1"/>
  <c r="D1078" i="1"/>
  <c r="G1078" i="1" s="1"/>
  <c r="C1086" i="1"/>
  <c r="F980" i="1"/>
  <c r="G1079" i="1"/>
  <c r="F1078" i="1"/>
  <c r="D976" i="1"/>
  <c r="G977" i="1"/>
  <c r="G982" i="1"/>
  <c r="D979" i="1"/>
  <c r="E979" i="1"/>
  <c r="H982" i="1" s="1"/>
  <c r="F983" i="1"/>
  <c r="F981" i="1"/>
  <c r="E976" i="1"/>
  <c r="F877" i="1"/>
  <c r="E875" i="1"/>
  <c r="G877" i="1"/>
  <c r="G858" i="1"/>
  <c r="G857" i="1"/>
  <c r="H983" i="1" l="1"/>
  <c r="H980" i="1"/>
  <c r="H981" i="1"/>
  <c r="H978" i="1"/>
  <c r="H977" i="1"/>
  <c r="F979" i="1"/>
  <c r="G976" i="1"/>
  <c r="F976" i="1"/>
  <c r="D875" i="1"/>
  <c r="G875" i="1" s="1"/>
  <c r="G979" i="1"/>
  <c r="F875" i="1"/>
  <c r="E618" i="1" l="1"/>
  <c r="F619" i="1"/>
  <c r="G619" i="1"/>
  <c r="F620" i="1"/>
  <c r="G620" i="1"/>
  <c r="C497" i="1"/>
  <c r="F464" i="1"/>
  <c r="G464" i="1"/>
  <c r="E462" i="1"/>
  <c r="G463" i="1"/>
  <c r="H464" i="1" l="1"/>
  <c r="H463" i="1"/>
  <c r="H619" i="1"/>
  <c r="H620" i="1"/>
  <c r="F463" i="1"/>
  <c r="F462" i="1"/>
  <c r="G462" i="1"/>
  <c r="F158" i="1"/>
  <c r="G158" i="1"/>
  <c r="D156" i="1"/>
  <c r="E156" i="1"/>
  <c r="H157" i="1" s="1"/>
  <c r="G156" i="1" l="1"/>
  <c r="H158" i="1"/>
  <c r="F156" i="1"/>
  <c r="H306" i="1" l="1"/>
  <c r="H1585" i="1"/>
  <c r="F1585" i="1"/>
  <c r="G1585" i="1"/>
  <c r="H1583" i="1" l="1"/>
  <c r="H1586" i="1"/>
  <c r="F1179" i="1" l="1"/>
  <c r="G1179" i="1"/>
  <c r="F291" i="1" l="1"/>
  <c r="G291" i="1"/>
  <c r="F1892" i="1"/>
  <c r="G1892" i="1"/>
  <c r="H1892" i="1"/>
  <c r="F207" i="1" l="1"/>
  <c r="G207" i="1"/>
  <c r="D289" i="1" l="1"/>
  <c r="E289" i="1"/>
  <c r="H291" i="1" s="1"/>
  <c r="D1166" i="1" l="1"/>
  <c r="F1218" i="1" l="1"/>
  <c r="G1218" i="1"/>
  <c r="F1219" i="1"/>
  <c r="G1219" i="1"/>
  <c r="D613" i="1" l="1"/>
  <c r="D452" i="1" l="1"/>
  <c r="D446" i="1"/>
  <c r="H258" i="1"/>
  <c r="H207" i="1"/>
  <c r="G258" i="1"/>
  <c r="F258" i="1"/>
  <c r="F306" i="1" l="1"/>
  <c r="C657" i="1"/>
  <c r="G200" i="1" l="1"/>
  <c r="F200" i="1"/>
  <c r="G213" i="1"/>
  <c r="F213" i="1"/>
  <c r="G1322" i="1" l="1"/>
  <c r="F1322" i="1"/>
  <c r="G1323" i="1"/>
  <c r="F1323" i="1"/>
  <c r="G1324" i="1"/>
  <c r="F1324" i="1"/>
  <c r="G1325" i="1"/>
  <c r="F1325" i="1"/>
  <c r="G1326" i="1"/>
  <c r="F1326" i="1"/>
  <c r="C1327" i="1"/>
  <c r="E1327" i="1"/>
  <c r="H1322" i="1" s="1"/>
  <c r="F1378" i="1"/>
  <c r="G1378" i="1"/>
  <c r="F1379" i="1"/>
  <c r="G1379" i="1"/>
  <c r="F1380" i="1"/>
  <c r="G1380" i="1"/>
  <c r="F1381" i="1"/>
  <c r="G1381" i="1"/>
  <c r="F1382" i="1"/>
  <c r="G1382" i="1"/>
  <c r="F1383" i="1"/>
  <c r="G1383" i="1"/>
  <c r="F1384" i="1"/>
  <c r="G1384" i="1"/>
  <c r="G1399" i="1"/>
  <c r="F1399" i="1"/>
  <c r="G1400" i="1"/>
  <c r="F1400" i="1"/>
  <c r="G1401" i="1"/>
  <c r="F1401" i="1"/>
  <c r="F1402" i="1"/>
  <c r="G1403" i="1"/>
  <c r="F1403" i="1"/>
  <c r="C1404" i="1"/>
  <c r="E1404" i="1"/>
  <c r="H1399" i="1" s="1"/>
  <c r="H1378" i="1" l="1"/>
  <c r="E1377" i="1"/>
  <c r="H1323" i="1"/>
  <c r="H1384" i="1"/>
  <c r="G1386" i="1"/>
  <c r="G1377" i="1" s="1"/>
  <c r="D1327" i="1"/>
  <c r="G1327" i="1" s="1"/>
  <c r="F1404" i="1"/>
  <c r="H1403" i="1"/>
  <c r="H1402" i="1"/>
  <c r="H1401" i="1"/>
  <c r="H1400" i="1"/>
  <c r="H1383" i="1"/>
  <c r="H1379" i="1"/>
  <c r="F1327" i="1"/>
  <c r="H1326" i="1"/>
  <c r="H1325" i="1"/>
  <c r="H1324" i="1"/>
  <c r="H1380" i="1"/>
  <c r="F1386" i="1"/>
  <c r="F1377" i="1" s="1"/>
  <c r="H1381" i="1"/>
  <c r="H1382" i="1"/>
  <c r="H1386" i="1" l="1"/>
  <c r="H1377" i="1" s="1"/>
  <c r="H1327" i="1"/>
  <c r="H1404" i="1"/>
  <c r="E1236" i="1" l="1"/>
  <c r="E1237" i="1"/>
  <c r="E1238" i="1"/>
  <c r="E1239" i="1"/>
  <c r="F221" i="1" l="1"/>
  <c r="G221" i="1"/>
  <c r="D199" i="1"/>
  <c r="E199" i="1"/>
  <c r="D261" i="1"/>
  <c r="E261" i="1"/>
  <c r="D253" i="1"/>
  <c r="G259" i="1"/>
  <c r="F259" i="1"/>
  <c r="G257" i="1"/>
  <c r="F257" i="1"/>
  <c r="G255" i="1"/>
  <c r="F255" i="1"/>
  <c r="G254" i="1"/>
  <c r="F254" i="1"/>
  <c r="E193" i="1" l="1"/>
  <c r="H200" i="1" s="1"/>
  <c r="D193" i="1"/>
  <c r="G260" i="1"/>
  <c r="G300" i="1"/>
  <c r="F300" i="1"/>
  <c r="G301" i="1"/>
  <c r="F260" i="1"/>
  <c r="E253" i="1"/>
  <c r="H255" i="1"/>
  <c r="G267" i="1"/>
  <c r="G261" i="1"/>
  <c r="F261" i="1"/>
  <c r="H267" i="1"/>
  <c r="D252" i="1"/>
  <c r="H254" i="1"/>
  <c r="H259" i="1"/>
  <c r="F267" i="1"/>
  <c r="H257" i="1"/>
  <c r="G253" i="1" l="1"/>
  <c r="H199" i="1"/>
  <c r="F253" i="1"/>
  <c r="E252" i="1"/>
  <c r="H260" i="1"/>
  <c r="F252" i="1" l="1"/>
  <c r="G252" i="1"/>
  <c r="G250" i="1" l="1"/>
  <c r="F250" i="1"/>
  <c r="E390" i="1" l="1"/>
  <c r="F340" i="1" s="1"/>
  <c r="H924" i="1"/>
  <c r="F343" i="1" l="1"/>
  <c r="G343" i="1" s="1"/>
  <c r="G340" i="1"/>
  <c r="E393" i="1"/>
  <c r="G392" i="1"/>
  <c r="F392" i="1"/>
  <c r="F1116" i="1"/>
  <c r="G1116" i="1"/>
  <c r="F656" i="1"/>
  <c r="G656" i="1"/>
  <c r="E866" i="1" l="1"/>
  <c r="E446" i="1"/>
  <c r="H448" i="1" l="1"/>
  <c r="H447" i="1"/>
  <c r="G2208" i="1"/>
  <c r="D1160" i="1" l="1"/>
  <c r="D1431" i="1" s="1"/>
  <c r="D1057" i="1"/>
  <c r="D1402" i="1" s="1"/>
  <c r="D972" i="1"/>
  <c r="D2041" i="1" s="1"/>
  <c r="D969" i="1"/>
  <c r="D1958" i="1" s="1"/>
  <c r="D968" i="1"/>
  <c r="D1915" i="1" s="1"/>
  <c r="D1918" i="1" s="1"/>
  <c r="F748" i="1"/>
  <c r="G1402" i="1" l="1"/>
  <c r="D1404" i="1"/>
  <c r="G1404" i="1" s="1"/>
  <c r="D878" i="1"/>
  <c r="D1056" i="1" l="1"/>
  <c r="E1056" i="1"/>
  <c r="G748" i="1"/>
  <c r="H1057" i="1" l="1"/>
  <c r="H1059" i="1"/>
  <c r="H1058" i="1"/>
  <c r="H748" i="1"/>
  <c r="D740" i="1" l="1"/>
  <c r="D393" i="1" l="1"/>
  <c r="F301" i="1" l="1"/>
  <c r="D2397" i="1" l="1"/>
  <c r="D1233" i="1" l="1"/>
  <c r="E1246" i="1"/>
  <c r="F1246" i="1" l="1"/>
  <c r="G1246" i="1"/>
  <c r="D304" i="1"/>
  <c r="F215" i="1"/>
  <c r="G215" i="1"/>
  <c r="D1224" i="1" l="1"/>
  <c r="G1227" i="1" l="1"/>
  <c r="F1227" i="1"/>
  <c r="E1178" i="1"/>
  <c r="E2043" i="1" s="1"/>
  <c r="E1160" i="1"/>
  <c r="E1431" i="1" s="1"/>
  <c r="E1162" i="1"/>
  <c r="E1504" i="1" s="1"/>
  <c r="E1163" i="1"/>
  <c r="E1534" i="1" s="1"/>
  <c r="E1164" i="1"/>
  <c r="E1556" i="1" s="1"/>
  <c r="E860" i="1" l="1"/>
  <c r="E878" i="1"/>
  <c r="E870" i="1"/>
  <c r="E883" i="1" l="1"/>
  <c r="H874" i="1" s="1"/>
  <c r="E657" i="1" l="1"/>
  <c r="H877" i="1"/>
  <c r="H875" i="1"/>
  <c r="E465" i="1"/>
  <c r="E759" i="1"/>
  <c r="E758" i="1"/>
  <c r="E754" i="1"/>
  <c r="E753" i="1"/>
  <c r="H466" i="1" l="1"/>
  <c r="H469" i="1"/>
  <c r="H468" i="1"/>
  <c r="H467" i="1"/>
  <c r="H656" i="1"/>
  <c r="E438" i="1"/>
  <c r="E755" i="1"/>
  <c r="F295" i="1"/>
  <c r="G295" i="1"/>
  <c r="D294" i="1"/>
  <c r="E294" i="1"/>
  <c r="E2397" i="1" s="1"/>
  <c r="H441" i="1" l="1"/>
  <c r="H440" i="1"/>
  <c r="H439" i="1"/>
  <c r="G294" i="1"/>
  <c r="D1164" i="1" l="1"/>
  <c r="D1556" i="1" s="1"/>
  <c r="D1163" i="1"/>
  <c r="D1534" i="1" s="1"/>
  <c r="D1535" i="1" s="1"/>
  <c r="D1162" i="1"/>
  <c r="D1504" i="1" s="1"/>
  <c r="D964" i="1"/>
  <c r="D1735" i="1" s="1"/>
  <c r="H1591" i="1" l="1"/>
  <c r="D774" i="1"/>
  <c r="D754" i="1"/>
  <c r="D753" i="1"/>
  <c r="D749" i="1"/>
  <c r="D866" i="1" l="1"/>
  <c r="D860" i="1"/>
  <c r="D870" i="1"/>
  <c r="G860" i="1" l="1"/>
  <c r="D883" i="1"/>
  <c r="D456" i="1"/>
  <c r="D438" i="1" l="1"/>
  <c r="D470" i="1" s="1"/>
  <c r="F294" i="1" l="1"/>
  <c r="E2471" i="1"/>
  <c r="H2470" i="1" s="1"/>
  <c r="F2470" i="1"/>
  <c r="G2470" i="1"/>
  <c r="F2469" i="1"/>
  <c r="G2469" i="1"/>
  <c r="G2468" i="1"/>
  <c r="F2468" i="1"/>
  <c r="G2467" i="1"/>
  <c r="F2467" i="1"/>
  <c r="G2466" i="1"/>
  <c r="F2466" i="1"/>
  <c r="D2452" i="1"/>
  <c r="G2450" i="1"/>
  <c r="F2450" i="1"/>
  <c r="E2415" i="1"/>
  <c r="H2413" i="1" s="1"/>
  <c r="C2415" i="1"/>
  <c r="G2414" i="1"/>
  <c r="F2414" i="1"/>
  <c r="F2413" i="1"/>
  <c r="D2415" i="1"/>
  <c r="G2412" i="1"/>
  <c r="F2412" i="1"/>
  <c r="G2411" i="1"/>
  <c r="F2411" i="1"/>
  <c r="G2410" i="1"/>
  <c r="F2410" i="1"/>
  <c r="G2398" i="1"/>
  <c r="F2398" i="1"/>
  <c r="H2398" i="1"/>
  <c r="H2397" i="1" s="1"/>
  <c r="H2399" i="1" s="1"/>
  <c r="D2399" i="1"/>
  <c r="C2399" i="1"/>
  <c r="E2363" i="1"/>
  <c r="H2358" i="1" s="1"/>
  <c r="C2363" i="1"/>
  <c r="F2362" i="1"/>
  <c r="G2362" i="1"/>
  <c r="F2361" i="1"/>
  <c r="G2361" i="1"/>
  <c r="G2360" i="1"/>
  <c r="F2360" i="1"/>
  <c r="G2359" i="1"/>
  <c r="F2359" i="1"/>
  <c r="G2358" i="1"/>
  <c r="F2358" i="1"/>
  <c r="E2348" i="1"/>
  <c r="D2348" i="1"/>
  <c r="C2348" i="1"/>
  <c r="G2347" i="1"/>
  <c r="F2347" i="1"/>
  <c r="G2346" i="1"/>
  <c r="F2346" i="1"/>
  <c r="E2300" i="1"/>
  <c r="D2300" i="1"/>
  <c r="C2300" i="1"/>
  <c r="G2299" i="1"/>
  <c r="F2299" i="1"/>
  <c r="G2298" i="1"/>
  <c r="F2298" i="1"/>
  <c r="G2297" i="1"/>
  <c r="F2297" i="1"/>
  <c r="G2296" i="1"/>
  <c r="F2296" i="1"/>
  <c r="G2295" i="1"/>
  <c r="F2295" i="1"/>
  <c r="E2210" i="1"/>
  <c r="H2207" i="1" s="1"/>
  <c r="D2210" i="1"/>
  <c r="C2210" i="1"/>
  <c r="G2209" i="1"/>
  <c r="F2209" i="1"/>
  <c r="F2208" i="1"/>
  <c r="G2207" i="1"/>
  <c r="F2207" i="1"/>
  <c r="G2206" i="1"/>
  <c r="F2206" i="1"/>
  <c r="G2205" i="1"/>
  <c r="F2205" i="1"/>
  <c r="E2197" i="1"/>
  <c r="D2197" i="1"/>
  <c r="C2197" i="1"/>
  <c r="G2196" i="1"/>
  <c r="F2196" i="1"/>
  <c r="G2195" i="1"/>
  <c r="F2195" i="1"/>
  <c r="E2146" i="1"/>
  <c r="H2142" i="1" s="1"/>
  <c r="C2146" i="1"/>
  <c r="F2145" i="1"/>
  <c r="G2145" i="1"/>
  <c r="G2144" i="1"/>
  <c r="F2144" i="1"/>
  <c r="G2143" i="1"/>
  <c r="F2143" i="1"/>
  <c r="G2142" i="1"/>
  <c r="F2142" i="1"/>
  <c r="G2141" i="1"/>
  <c r="F2141" i="1"/>
  <c r="E2107" i="1"/>
  <c r="H2102" i="1" s="1"/>
  <c r="C2107" i="1"/>
  <c r="G2105" i="1"/>
  <c r="F2105" i="1"/>
  <c r="G2104" i="1"/>
  <c r="F2104" i="1"/>
  <c r="G2103" i="1"/>
  <c r="F2103" i="1"/>
  <c r="G2102" i="1"/>
  <c r="F2102" i="1"/>
  <c r="G2101" i="1"/>
  <c r="F2101" i="1"/>
  <c r="E2092" i="1"/>
  <c r="H2091" i="1" s="1"/>
  <c r="D2092" i="1"/>
  <c r="C2092" i="1"/>
  <c r="G2091" i="1"/>
  <c r="F2091" i="1"/>
  <c r="G2090" i="1"/>
  <c r="F2090" i="1"/>
  <c r="E2044" i="1"/>
  <c r="H2040" i="1" s="1"/>
  <c r="C2044" i="1"/>
  <c r="F2043" i="1"/>
  <c r="G2043" i="1"/>
  <c r="F2042" i="1"/>
  <c r="G2042" i="1"/>
  <c r="G2041" i="1"/>
  <c r="F2041" i="1"/>
  <c r="G2040" i="1"/>
  <c r="F2040" i="1"/>
  <c r="G2039" i="1"/>
  <c r="F2039" i="1"/>
  <c r="E2010" i="1"/>
  <c r="D2010" i="1"/>
  <c r="C2010" i="1"/>
  <c r="G2009" i="1"/>
  <c r="F2009" i="1"/>
  <c r="G2008" i="1"/>
  <c r="F2008" i="1"/>
  <c r="G2007" i="1"/>
  <c r="F2007" i="1"/>
  <c r="G2006" i="1"/>
  <c r="F2006" i="1"/>
  <c r="G2005" i="1"/>
  <c r="F2005" i="1"/>
  <c r="E1992" i="1"/>
  <c r="D1992" i="1"/>
  <c r="C1992" i="1"/>
  <c r="G1991" i="1"/>
  <c r="F1991" i="1"/>
  <c r="G1990" i="1"/>
  <c r="F1990" i="1"/>
  <c r="E1961" i="1"/>
  <c r="H1959" i="1" s="1"/>
  <c r="D1961" i="1"/>
  <c r="C1961" i="1"/>
  <c r="G1960" i="1"/>
  <c r="F1960" i="1"/>
  <c r="G1959" i="1"/>
  <c r="F1959" i="1"/>
  <c r="G1958" i="1"/>
  <c r="F1958" i="1"/>
  <c r="G1957" i="1"/>
  <c r="F1957" i="1"/>
  <c r="G1956" i="1"/>
  <c r="F1956" i="1"/>
  <c r="H1937" i="1"/>
  <c r="G1940" i="1"/>
  <c r="F1940" i="1"/>
  <c r="G1938" i="1"/>
  <c r="F1938" i="1"/>
  <c r="G1937" i="1"/>
  <c r="F1937" i="1"/>
  <c r="G1936" i="1"/>
  <c r="F1936" i="1"/>
  <c r="H1914" i="1"/>
  <c r="C1918" i="1"/>
  <c r="G1917" i="1"/>
  <c r="F1917" i="1"/>
  <c r="G1916" i="1"/>
  <c r="F1916" i="1"/>
  <c r="G1915" i="1"/>
  <c r="F1915" i="1"/>
  <c r="G1914" i="1"/>
  <c r="F1914" i="1"/>
  <c r="G1913" i="1"/>
  <c r="F1913" i="1"/>
  <c r="G1893" i="1"/>
  <c r="F1893" i="1"/>
  <c r="G1889" i="1"/>
  <c r="F1889" i="1"/>
  <c r="G1888" i="1"/>
  <c r="F1888" i="1"/>
  <c r="E1865" i="1"/>
  <c r="C1865" i="1"/>
  <c r="G1864" i="1"/>
  <c r="F1864" i="1"/>
  <c r="G1863" i="1"/>
  <c r="F1863" i="1"/>
  <c r="G1862" i="1"/>
  <c r="F1862" i="1"/>
  <c r="G1861" i="1"/>
  <c r="F1861" i="1"/>
  <c r="G1860" i="1"/>
  <c r="F1860" i="1"/>
  <c r="E1846" i="1"/>
  <c r="E1848" i="1" s="1"/>
  <c r="H1847" i="1" s="1"/>
  <c r="D1846" i="1"/>
  <c r="D1848" i="1" s="1"/>
  <c r="G1845" i="1"/>
  <c r="F1845" i="1"/>
  <c r="G1844" i="1"/>
  <c r="F1844" i="1"/>
  <c r="G1843" i="1"/>
  <c r="F1843" i="1"/>
  <c r="G1842" i="1"/>
  <c r="F1842" i="1"/>
  <c r="G1841" i="1"/>
  <c r="F1841" i="1"/>
  <c r="G1839" i="1"/>
  <c r="F1839" i="1"/>
  <c r="G1838" i="1"/>
  <c r="F1838" i="1"/>
  <c r="E1810" i="1"/>
  <c r="H1808" i="1" s="1"/>
  <c r="D1810" i="1"/>
  <c r="C1810" i="1"/>
  <c r="G1809" i="1"/>
  <c r="F1809" i="1"/>
  <c r="G1808" i="1"/>
  <c r="F1808" i="1"/>
  <c r="G1807" i="1"/>
  <c r="F1807" i="1"/>
  <c r="G1806" i="1"/>
  <c r="F1806" i="1"/>
  <c r="G1805" i="1"/>
  <c r="F1805" i="1"/>
  <c r="H1791" i="1"/>
  <c r="C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E1738" i="1"/>
  <c r="H1734" i="1" s="1"/>
  <c r="D1738" i="1"/>
  <c r="C1738" i="1"/>
  <c r="G1737" i="1"/>
  <c r="F1737" i="1"/>
  <c r="G1736" i="1"/>
  <c r="F1736" i="1"/>
  <c r="G1735" i="1"/>
  <c r="F1735" i="1"/>
  <c r="G1734" i="1"/>
  <c r="F1734" i="1"/>
  <c r="G1733" i="1"/>
  <c r="F1733" i="1"/>
  <c r="E1687" i="1"/>
  <c r="D1687" i="1"/>
  <c r="C1687" i="1"/>
  <c r="G1686" i="1"/>
  <c r="F1686" i="1"/>
  <c r="G1685" i="1"/>
  <c r="F1685" i="1"/>
  <c r="G1684" i="1"/>
  <c r="F1684" i="1"/>
  <c r="G1683" i="1"/>
  <c r="F1683" i="1"/>
  <c r="G1682" i="1"/>
  <c r="F1682" i="1"/>
  <c r="E1656" i="1"/>
  <c r="D1656" i="1"/>
  <c r="G1655" i="1"/>
  <c r="F1655" i="1"/>
  <c r="G1654" i="1"/>
  <c r="F1654" i="1"/>
  <c r="G1653" i="1"/>
  <c r="F1653" i="1"/>
  <c r="G1652" i="1"/>
  <c r="F1652" i="1"/>
  <c r="G1651" i="1"/>
  <c r="F1651" i="1"/>
  <c r="E1638" i="1"/>
  <c r="D1638" i="1"/>
  <c r="G1635" i="1"/>
  <c r="F1635" i="1"/>
  <c r="G1634" i="1"/>
  <c r="F1634" i="1"/>
  <c r="E1610" i="1"/>
  <c r="D1610" i="1"/>
  <c r="C1610" i="1"/>
  <c r="G1609" i="1"/>
  <c r="F1609" i="1"/>
  <c r="G1608" i="1"/>
  <c r="F1608" i="1"/>
  <c r="G1607" i="1"/>
  <c r="F1607" i="1"/>
  <c r="G1606" i="1"/>
  <c r="F1606" i="1"/>
  <c r="G1605" i="1"/>
  <c r="F1605" i="1"/>
  <c r="G1588" i="1"/>
  <c r="F1588" i="1"/>
  <c r="G1587" i="1"/>
  <c r="F1587" i="1"/>
  <c r="G1586" i="1"/>
  <c r="F1586" i="1"/>
  <c r="G1583" i="1"/>
  <c r="F1583" i="1"/>
  <c r="E1557" i="1"/>
  <c r="H1555" i="1" s="1"/>
  <c r="D1557" i="1"/>
  <c r="C1557" i="1"/>
  <c r="G1556" i="1"/>
  <c r="F1556" i="1"/>
  <c r="G1555" i="1"/>
  <c r="F1555" i="1"/>
  <c r="G1554" i="1"/>
  <c r="F1554" i="1"/>
  <c r="G1553" i="1"/>
  <c r="F1553" i="1"/>
  <c r="G1552" i="1"/>
  <c r="F1552" i="1"/>
  <c r="E1535" i="1"/>
  <c r="C1535" i="1"/>
  <c r="G1534" i="1"/>
  <c r="F1534" i="1"/>
  <c r="G1533" i="1"/>
  <c r="F1533" i="1"/>
  <c r="G1532" i="1"/>
  <c r="F1532" i="1"/>
  <c r="G1531" i="1"/>
  <c r="F1531" i="1"/>
  <c r="G1530" i="1"/>
  <c r="F1530" i="1"/>
  <c r="E1505" i="1"/>
  <c r="H1500" i="1" s="1"/>
  <c r="D1505" i="1"/>
  <c r="C1505" i="1"/>
  <c r="G1504" i="1"/>
  <c r="F1504" i="1"/>
  <c r="G1503" i="1"/>
  <c r="F1503" i="1"/>
  <c r="G1502" i="1"/>
  <c r="F1502" i="1"/>
  <c r="G1501" i="1"/>
  <c r="F1501" i="1"/>
  <c r="G1500" i="1"/>
  <c r="F1500" i="1"/>
  <c r="G1485" i="1"/>
  <c r="F1485" i="1"/>
  <c r="G1484" i="1"/>
  <c r="F1484" i="1"/>
  <c r="G1483" i="1"/>
  <c r="F1483" i="1"/>
  <c r="G1482" i="1"/>
  <c r="F1482" i="1"/>
  <c r="G1481" i="1"/>
  <c r="F1481" i="1"/>
  <c r="E1459" i="1"/>
  <c r="H1454" i="1" s="1"/>
  <c r="C1459" i="1"/>
  <c r="F1458" i="1"/>
  <c r="G1458" i="1"/>
  <c r="F1457" i="1"/>
  <c r="G1457" i="1"/>
  <c r="F1456" i="1"/>
  <c r="G1456" i="1"/>
  <c r="G1455" i="1"/>
  <c r="F1455" i="1"/>
  <c r="G1454" i="1"/>
  <c r="F1454" i="1"/>
  <c r="E1432" i="1"/>
  <c r="H1429" i="1" s="1"/>
  <c r="D1432" i="1"/>
  <c r="C1432" i="1"/>
  <c r="G1431" i="1"/>
  <c r="F1431" i="1"/>
  <c r="G1430" i="1"/>
  <c r="F1430" i="1"/>
  <c r="G1429" i="1"/>
  <c r="F1429" i="1"/>
  <c r="G1428" i="1"/>
  <c r="F1428" i="1"/>
  <c r="G1427" i="1"/>
  <c r="F1427" i="1"/>
  <c r="G1265" i="1"/>
  <c r="G1264" i="1"/>
  <c r="D1263" i="1"/>
  <c r="D1259" i="1"/>
  <c r="E1249" i="1"/>
  <c r="E1248" i="1"/>
  <c r="E1244" i="1"/>
  <c r="F1240" i="1"/>
  <c r="F1236" i="1"/>
  <c r="E1234" i="1"/>
  <c r="D1231" i="1"/>
  <c r="F1230" i="1"/>
  <c r="E1225" i="1"/>
  <c r="E1222" i="1"/>
  <c r="F1217" i="1"/>
  <c r="F1215" i="1"/>
  <c r="F1213" i="1"/>
  <c r="F1183" i="1"/>
  <c r="G1183" i="1"/>
  <c r="F1178" i="1"/>
  <c r="G1178" i="1"/>
  <c r="E1177" i="1"/>
  <c r="F1176" i="1"/>
  <c r="G1176" i="1"/>
  <c r="F1173" i="1"/>
  <c r="F1170" i="1"/>
  <c r="F1168" i="1"/>
  <c r="G1168" i="1"/>
  <c r="F1167" i="1"/>
  <c r="F1164" i="1"/>
  <c r="G1164" i="1"/>
  <c r="F1163" i="1"/>
  <c r="G1163" i="1"/>
  <c r="F1162" i="1"/>
  <c r="G1162" i="1"/>
  <c r="F1161" i="1"/>
  <c r="G1161" i="1"/>
  <c r="F1160" i="1"/>
  <c r="G1160" i="1"/>
  <c r="C1117" i="1"/>
  <c r="G1113" i="1"/>
  <c r="F1113" i="1"/>
  <c r="G1112" i="1"/>
  <c r="G1111" i="1"/>
  <c r="G1110" i="1"/>
  <c r="G1085" i="1"/>
  <c r="F1085" i="1"/>
  <c r="G1084" i="1"/>
  <c r="F1084" i="1"/>
  <c r="G1083" i="1"/>
  <c r="F1083" i="1"/>
  <c r="G1082" i="1"/>
  <c r="F1082" i="1"/>
  <c r="E1081" i="1"/>
  <c r="D1081" i="1"/>
  <c r="F1077" i="1"/>
  <c r="G1077" i="1"/>
  <c r="G1076" i="1"/>
  <c r="F1076" i="1"/>
  <c r="G1075" i="1"/>
  <c r="F1075" i="1"/>
  <c r="E1074" i="1"/>
  <c r="D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7" i="1"/>
  <c r="F1057" i="1"/>
  <c r="F1027" i="1"/>
  <c r="F1021" i="1"/>
  <c r="C1011" i="1"/>
  <c r="G1010" i="1"/>
  <c r="G1008" i="1"/>
  <c r="F1006" i="1"/>
  <c r="G1006" i="1"/>
  <c r="G970" i="1"/>
  <c r="F970" i="1"/>
  <c r="G969" i="1"/>
  <c r="F969" i="1"/>
  <c r="G968" i="1"/>
  <c r="F968" i="1"/>
  <c r="E967" i="1"/>
  <c r="D967" i="1"/>
  <c r="G966" i="1"/>
  <c r="F966" i="1"/>
  <c r="G965" i="1"/>
  <c r="F965" i="1"/>
  <c r="F964" i="1"/>
  <c r="G964" i="1"/>
  <c r="F962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2" i="1"/>
  <c r="F952" i="1"/>
  <c r="D908" i="1"/>
  <c r="C908" i="1"/>
  <c r="H907" i="1"/>
  <c r="G907" i="1"/>
  <c r="F907" i="1"/>
  <c r="H906" i="1"/>
  <c r="G906" i="1"/>
  <c r="F906" i="1"/>
  <c r="G905" i="1"/>
  <c r="G882" i="1"/>
  <c r="F880" i="1"/>
  <c r="F876" i="1"/>
  <c r="G873" i="1"/>
  <c r="F872" i="1"/>
  <c r="F869" i="1"/>
  <c r="F862" i="1"/>
  <c r="F859" i="1"/>
  <c r="F857" i="1"/>
  <c r="F855" i="1"/>
  <c r="F853" i="1"/>
  <c r="F786" i="1"/>
  <c r="D786" i="1"/>
  <c r="D784" i="1"/>
  <c r="E775" i="1"/>
  <c r="F775" i="1" s="1"/>
  <c r="D775" i="1"/>
  <c r="E774" i="1"/>
  <c r="F774" i="1" s="1"/>
  <c r="E773" i="1"/>
  <c r="F773" i="1" s="1"/>
  <c r="D773" i="1"/>
  <c r="F770" i="1"/>
  <c r="F769" i="1"/>
  <c r="F766" i="1"/>
  <c r="F765" i="1"/>
  <c r="F764" i="1"/>
  <c r="F762" i="1"/>
  <c r="F761" i="1"/>
  <c r="F759" i="1"/>
  <c r="D759" i="1"/>
  <c r="F758" i="1"/>
  <c r="D758" i="1"/>
  <c r="F747" i="1"/>
  <c r="F744" i="1"/>
  <c r="F743" i="1"/>
  <c r="F742" i="1"/>
  <c r="F737" i="1"/>
  <c r="F735" i="1"/>
  <c r="F734" i="1"/>
  <c r="F730" i="1"/>
  <c r="F726" i="1"/>
  <c r="F725" i="1"/>
  <c r="F724" i="1"/>
  <c r="F722" i="1"/>
  <c r="F716" i="1"/>
  <c r="F715" i="1"/>
  <c r="F714" i="1"/>
  <c r="F711" i="1"/>
  <c r="F709" i="1"/>
  <c r="F703" i="1"/>
  <c r="F701" i="1"/>
  <c r="G655" i="1"/>
  <c r="G654" i="1"/>
  <c r="F654" i="1"/>
  <c r="G653" i="1"/>
  <c r="G652" i="1"/>
  <c r="G651" i="1"/>
  <c r="F622" i="1"/>
  <c r="F608" i="1"/>
  <c r="F598" i="1"/>
  <c r="G560" i="1"/>
  <c r="F491" i="1"/>
  <c r="G491" i="1"/>
  <c r="G390" i="1"/>
  <c r="F390" i="1"/>
  <c r="G389" i="1"/>
  <c r="F389" i="1"/>
  <c r="G388" i="1"/>
  <c r="F388" i="1"/>
  <c r="G387" i="1"/>
  <c r="F387" i="1"/>
  <c r="G297" i="1"/>
  <c r="F297" i="1"/>
  <c r="D296" i="1"/>
  <c r="H295" i="1"/>
  <c r="G293" i="1"/>
  <c r="F293" i="1"/>
  <c r="D292" i="1"/>
  <c r="G290" i="1"/>
  <c r="F290" i="1"/>
  <c r="H290" i="1"/>
  <c r="G288" i="1"/>
  <c r="F288" i="1"/>
  <c r="G287" i="1"/>
  <c r="F287" i="1"/>
  <c r="D281" i="1"/>
  <c r="G283" i="1"/>
  <c r="F283" i="1"/>
  <c r="G282" i="1"/>
  <c r="F282" i="1"/>
  <c r="G280" i="1"/>
  <c r="F280" i="1"/>
  <c r="E276" i="1"/>
  <c r="D276" i="1"/>
  <c r="G278" i="1"/>
  <c r="F278" i="1"/>
  <c r="G277" i="1"/>
  <c r="F277" i="1"/>
  <c r="E268" i="1"/>
  <c r="D268" i="1"/>
  <c r="G270" i="1"/>
  <c r="F270" i="1"/>
  <c r="G269" i="1"/>
  <c r="F269" i="1"/>
  <c r="H247" i="1"/>
  <c r="D241" i="1"/>
  <c r="G249" i="1"/>
  <c r="F249" i="1"/>
  <c r="G248" i="1"/>
  <c r="F248" i="1"/>
  <c r="G247" i="1"/>
  <c r="F247" i="1"/>
  <c r="G246" i="1"/>
  <c r="F246" i="1"/>
  <c r="G245" i="1"/>
  <c r="F245" i="1"/>
  <c r="G243" i="1"/>
  <c r="F243" i="1"/>
  <c r="G242" i="1"/>
  <c r="F242" i="1"/>
  <c r="H232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29" i="1"/>
  <c r="F229" i="1"/>
  <c r="E228" i="1"/>
  <c r="D228" i="1"/>
  <c r="G227" i="1"/>
  <c r="F227" i="1"/>
  <c r="G226" i="1"/>
  <c r="F226" i="1"/>
  <c r="G225" i="1"/>
  <c r="F225" i="1"/>
  <c r="G224" i="1"/>
  <c r="F224" i="1"/>
  <c r="E217" i="1"/>
  <c r="G219" i="1"/>
  <c r="F219" i="1"/>
  <c r="G218" i="1"/>
  <c r="F218" i="1"/>
  <c r="E214" i="1"/>
  <c r="H211" i="1"/>
  <c r="G211" i="1"/>
  <c r="F211" i="1"/>
  <c r="G209" i="1"/>
  <c r="F209" i="1"/>
  <c r="G208" i="1"/>
  <c r="F208" i="1"/>
  <c r="G205" i="1"/>
  <c r="F205" i="1"/>
  <c r="G203" i="1"/>
  <c r="F203" i="1"/>
  <c r="G201" i="1"/>
  <c r="F201" i="1"/>
  <c r="H197" i="1"/>
  <c r="G198" i="1"/>
  <c r="F198" i="1"/>
  <c r="G197" i="1"/>
  <c r="F197" i="1"/>
  <c r="G196" i="1"/>
  <c r="F196" i="1"/>
  <c r="G195" i="1"/>
  <c r="F195" i="1"/>
  <c r="G194" i="1"/>
  <c r="F194" i="1"/>
  <c r="G192" i="1"/>
  <c r="F192" i="1"/>
  <c r="G191" i="1"/>
  <c r="F191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D179" i="1"/>
  <c r="G163" i="1"/>
  <c r="F162" i="1"/>
  <c r="G162" i="1"/>
  <c r="F163" i="1"/>
  <c r="G161" i="1"/>
  <c r="F161" i="1"/>
  <c r="G160" i="1"/>
  <c r="F160" i="1"/>
  <c r="E159" i="1"/>
  <c r="D159" i="1"/>
  <c r="G157" i="1"/>
  <c r="F157" i="1"/>
  <c r="G153" i="1"/>
  <c r="F153" i="1"/>
  <c r="G152" i="1"/>
  <c r="F152" i="1"/>
  <c r="G151" i="1"/>
  <c r="F151" i="1"/>
  <c r="E150" i="1"/>
  <c r="H151" i="1" s="1"/>
  <c r="D150" i="1"/>
  <c r="G149" i="1"/>
  <c r="F149" i="1"/>
  <c r="G148" i="1"/>
  <c r="F148" i="1"/>
  <c r="G147" i="1"/>
  <c r="F147" i="1"/>
  <c r="E146" i="1"/>
  <c r="H147" i="1" s="1"/>
  <c r="D146" i="1"/>
  <c r="G145" i="1"/>
  <c r="F145" i="1"/>
  <c r="G144" i="1"/>
  <c r="F144" i="1"/>
  <c r="G143" i="1"/>
  <c r="F143" i="1"/>
  <c r="G142" i="1"/>
  <c r="F142" i="1"/>
  <c r="G141" i="1"/>
  <c r="F141" i="1"/>
  <c r="E140" i="1"/>
  <c r="H141" i="1" s="1"/>
  <c r="D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E132" i="1"/>
  <c r="D132" i="1"/>
  <c r="G131" i="1"/>
  <c r="F131" i="1"/>
  <c r="G1244" i="1" l="1"/>
  <c r="E1242" i="1"/>
  <c r="H1246" i="1" s="1"/>
  <c r="F1248" i="1"/>
  <c r="E1247" i="1"/>
  <c r="H1250" i="1" s="1"/>
  <c r="H1844" i="1"/>
  <c r="D286" i="1"/>
  <c r="D299" i="1" s="1"/>
  <c r="D303" i="1" s="1"/>
  <c r="E299" i="1"/>
  <c r="D1086" i="1"/>
  <c r="H2359" i="1"/>
  <c r="D164" i="1"/>
  <c r="H277" i="1"/>
  <c r="H969" i="1"/>
  <c r="H968" i="1"/>
  <c r="H1076" i="1"/>
  <c r="H1075" i="1"/>
  <c r="H1082" i="1"/>
  <c r="H1085" i="1"/>
  <c r="H1084" i="1"/>
  <c r="H1083" i="1"/>
  <c r="H160" i="1"/>
  <c r="H1486" i="1"/>
  <c r="H1487" i="1" s="1"/>
  <c r="D223" i="1"/>
  <c r="H287" i="1"/>
  <c r="E1086" i="1"/>
  <c r="H1074" i="1" s="1"/>
  <c r="H133" i="1"/>
  <c r="E164" i="1"/>
  <c r="H156" i="1" s="1"/>
  <c r="G306" i="1"/>
  <c r="E204" i="1"/>
  <c r="H213" i="1" s="1"/>
  <c r="G1222" i="1"/>
  <c r="E1211" i="1"/>
  <c r="H1223" i="1" s="1"/>
  <c r="F1222" i="1"/>
  <c r="G190" i="1"/>
  <c r="D217" i="1"/>
  <c r="H2469" i="1"/>
  <c r="G1009" i="1"/>
  <c r="H226" i="1"/>
  <c r="E223" i="1"/>
  <c r="H2410" i="1"/>
  <c r="F214" i="1"/>
  <c r="G214" i="1"/>
  <c r="F1225" i="1"/>
  <c r="H1227" i="1"/>
  <c r="E1224" i="1"/>
  <c r="H1230" i="1" s="1"/>
  <c r="F1234" i="1"/>
  <c r="H494" i="1"/>
  <c r="H195" i="1"/>
  <c r="H208" i="1"/>
  <c r="D760" i="1"/>
  <c r="G1610" i="1"/>
  <c r="H1805" i="1"/>
  <c r="H2206" i="1"/>
  <c r="G268" i="1"/>
  <c r="F268" i="1"/>
  <c r="D783" i="1"/>
  <c r="H1807" i="1"/>
  <c r="H1888" i="1"/>
  <c r="F193" i="1"/>
  <c r="G973" i="1"/>
  <c r="G733" i="1"/>
  <c r="H224" i="1"/>
  <c r="F437" i="1"/>
  <c r="F440" i="1"/>
  <c r="G1236" i="1"/>
  <c r="E1166" i="1"/>
  <c r="H1806" i="1"/>
  <c r="H1842" i="1"/>
  <c r="H1936" i="1"/>
  <c r="H1956" i="1"/>
  <c r="H2208" i="1"/>
  <c r="F1992" i="1"/>
  <c r="H2467" i="1"/>
  <c r="G271" i="1"/>
  <c r="D609" i="1"/>
  <c r="G625" i="1"/>
  <c r="G730" i="1"/>
  <c r="H2141" i="1"/>
  <c r="G698" i="1"/>
  <c r="G702" i="1"/>
  <c r="H1502" i="1"/>
  <c r="H1786" i="1"/>
  <c r="H2412" i="1"/>
  <c r="F599" i="1"/>
  <c r="F611" i="1"/>
  <c r="H1553" i="1"/>
  <c r="H2411" i="1"/>
  <c r="H245" i="1"/>
  <c r="G448" i="1"/>
  <c r="E452" i="1"/>
  <c r="G458" i="1"/>
  <c r="G601" i="1"/>
  <c r="F610" i="1"/>
  <c r="G710" i="1"/>
  <c r="G781" i="1"/>
  <c r="G974" i="1"/>
  <c r="H1606" i="1"/>
  <c r="H1957" i="1"/>
  <c r="G2197" i="1"/>
  <c r="G2300" i="1"/>
  <c r="G697" i="1"/>
  <c r="G701" i="1"/>
  <c r="H2297" i="1"/>
  <c r="G2210" i="1"/>
  <c r="F2452" i="1"/>
  <c r="H181" i="1"/>
  <c r="G296" i="1"/>
  <c r="F594" i="1"/>
  <c r="G618" i="1"/>
  <c r="G716" i="1"/>
  <c r="G721" i="1"/>
  <c r="D961" i="1"/>
  <c r="G1226" i="1"/>
  <c r="G1249" i="1"/>
  <c r="G1865" i="1"/>
  <c r="H1958" i="1"/>
  <c r="H2195" i="1"/>
  <c r="E180" i="1"/>
  <c r="H185" i="1"/>
  <c r="F276" i="1"/>
  <c r="F600" i="1"/>
  <c r="F623" i="1"/>
  <c r="F697" i="1"/>
  <c r="D704" i="1"/>
  <c r="E772" i="1"/>
  <c r="H775" i="1" s="1"/>
  <c r="G784" i="1"/>
  <c r="G1169" i="1"/>
  <c r="F1557" i="1"/>
  <c r="F1810" i="1"/>
  <c r="F150" i="1"/>
  <c r="G598" i="1"/>
  <c r="G600" i="1"/>
  <c r="G605" i="1"/>
  <c r="G726" i="1"/>
  <c r="G766" i="1"/>
  <c r="G1738" i="1"/>
  <c r="H1863" i="1"/>
  <c r="H2298" i="1"/>
  <c r="G2348" i="1"/>
  <c r="H2468" i="1"/>
  <c r="F497" i="1"/>
  <c r="G604" i="1"/>
  <c r="F615" i="1"/>
  <c r="G747" i="1"/>
  <c r="G754" i="1"/>
  <c r="G758" i="1"/>
  <c r="G768" i="1"/>
  <c r="G777" i="1"/>
  <c r="G864" i="1"/>
  <c r="G881" i="1"/>
  <c r="F1074" i="1"/>
  <c r="G1230" i="1"/>
  <c r="H1501" i="1"/>
  <c r="H1504" i="1"/>
  <c r="F1505" i="1"/>
  <c r="G1589" i="1"/>
  <c r="H1608" i="1"/>
  <c r="G1687" i="1"/>
  <c r="H1790" i="1"/>
  <c r="G1894" i="1"/>
  <c r="H1991" i="1"/>
  <c r="G2010" i="1"/>
  <c r="H2090" i="1"/>
  <c r="H2092" i="1" s="1"/>
  <c r="H2296" i="1"/>
  <c r="H2466" i="1"/>
  <c r="F199" i="1"/>
  <c r="F445" i="1"/>
  <c r="F612" i="1"/>
  <c r="F614" i="1"/>
  <c r="G774" i="1"/>
  <c r="G856" i="1"/>
  <c r="G954" i="1"/>
  <c r="F1010" i="1"/>
  <c r="G1022" i="1"/>
  <c r="G1026" i="1"/>
  <c r="G1175" i="1"/>
  <c r="H1861" i="1"/>
  <c r="H1990" i="1"/>
  <c r="H183" i="1"/>
  <c r="F140" i="1"/>
  <c r="H182" i="1"/>
  <c r="H186" i="1"/>
  <c r="H236" i="1"/>
  <c r="F271" i="1"/>
  <c r="F443" i="1"/>
  <c r="G454" i="1"/>
  <c r="G468" i="1"/>
  <c r="G596" i="1"/>
  <c r="G602" i="1"/>
  <c r="G607" i="1"/>
  <c r="G615" i="1"/>
  <c r="G616" i="1"/>
  <c r="D621" i="1"/>
  <c r="G623" i="1"/>
  <c r="G624" i="1"/>
  <c r="H724" i="1"/>
  <c r="G734" i="1"/>
  <c r="G744" i="1"/>
  <c r="G751" i="1"/>
  <c r="G769" i="1"/>
  <c r="G778" i="1"/>
  <c r="G863" i="1"/>
  <c r="G867" i="1"/>
  <c r="G879" i="1"/>
  <c r="G972" i="1"/>
  <c r="F1008" i="1"/>
  <c r="G1159" i="1"/>
  <c r="G1240" i="1"/>
  <c r="E1263" i="1"/>
  <c r="H1265" i="1" s="1"/>
  <c r="G1432" i="1"/>
  <c r="G1487" i="1"/>
  <c r="D971" i="1"/>
  <c r="F1157" i="1"/>
  <c r="F1171" i="1"/>
  <c r="G1173" i="1"/>
  <c r="G1232" i="1"/>
  <c r="H1428" i="1"/>
  <c r="H1846" i="1"/>
  <c r="H1848" i="1" s="1"/>
  <c r="G132" i="1"/>
  <c r="H184" i="1"/>
  <c r="H205" i="1"/>
  <c r="H271" i="1"/>
  <c r="F279" i="1"/>
  <c r="G440" i="1"/>
  <c r="G449" i="1"/>
  <c r="G466" i="1"/>
  <c r="G611" i="1"/>
  <c r="G696" i="1"/>
  <c r="G699" i="1"/>
  <c r="G746" i="1"/>
  <c r="G757" i="1"/>
  <c r="G773" i="1"/>
  <c r="G963" i="1"/>
  <c r="E1011" i="1"/>
  <c r="H1009" i="1" s="1"/>
  <c r="G1214" i="1"/>
  <c r="G1243" i="1"/>
  <c r="H1430" i="1"/>
  <c r="H1809" i="1"/>
  <c r="H1960" i="1"/>
  <c r="F1961" i="1"/>
  <c r="G2452" i="1"/>
  <c r="H187" i="1"/>
  <c r="G761" i="1"/>
  <c r="H2196" i="1"/>
  <c r="F2197" i="1"/>
  <c r="G159" i="1"/>
  <c r="H196" i="1"/>
  <c r="G199" i="1"/>
  <c r="H221" i="1"/>
  <c r="G1056" i="1"/>
  <c r="H142" i="1"/>
  <c r="H152" i="1"/>
  <c r="F159" i="1"/>
  <c r="H194" i="1"/>
  <c r="H198" i="1"/>
  <c r="G212" i="1"/>
  <c r="H161" i="1"/>
  <c r="H162" i="1"/>
  <c r="H163" i="1"/>
  <c r="F190" i="1"/>
  <c r="G228" i="1"/>
  <c r="H242" i="1"/>
  <c r="H246" i="1"/>
  <c r="H249" i="1"/>
  <c r="F289" i="1"/>
  <c r="F439" i="1"/>
  <c r="G599" i="1"/>
  <c r="G608" i="1"/>
  <c r="G614" i="1"/>
  <c r="F651" i="1"/>
  <c r="F653" i="1"/>
  <c r="D695" i="1"/>
  <c r="F699" i="1"/>
  <c r="G714" i="1"/>
  <c r="G715" i="1"/>
  <c r="G724" i="1"/>
  <c r="G725" i="1"/>
  <c r="G737" i="1"/>
  <c r="F754" i="1"/>
  <c r="D755" i="1"/>
  <c r="G764" i="1"/>
  <c r="G765" i="1"/>
  <c r="F768" i="1"/>
  <c r="G770" i="1"/>
  <c r="D772" i="1"/>
  <c r="F778" i="1"/>
  <c r="F780" i="1"/>
  <c r="F781" i="1"/>
  <c r="G853" i="1"/>
  <c r="F867" i="1"/>
  <c r="G869" i="1"/>
  <c r="G876" i="1"/>
  <c r="G880" i="1"/>
  <c r="F905" i="1"/>
  <c r="D953" i="1"/>
  <c r="F1007" i="1"/>
  <c r="F1009" i="1"/>
  <c r="D1011" i="1"/>
  <c r="G1260" i="1"/>
  <c r="F1260" i="1"/>
  <c r="E1259" i="1"/>
  <c r="G1259" i="1" s="1"/>
  <c r="F1264" i="1"/>
  <c r="G1025" i="1"/>
  <c r="F1025" i="1"/>
  <c r="G1081" i="1"/>
  <c r="G1235" i="1"/>
  <c r="E1233" i="1"/>
  <c r="H1240" i="1" s="1"/>
  <c r="H278" i="1"/>
  <c r="E281" i="1"/>
  <c r="F284" i="1"/>
  <c r="F286" i="1"/>
  <c r="E292" i="1"/>
  <c r="G292" i="1" s="1"/>
  <c r="F441" i="1"/>
  <c r="G442" i="1"/>
  <c r="G444" i="1"/>
  <c r="G447" i="1"/>
  <c r="G451" i="1"/>
  <c r="G594" i="1"/>
  <c r="G597" i="1"/>
  <c r="D603" i="1"/>
  <c r="G606" i="1"/>
  <c r="G610" i="1"/>
  <c r="G612" i="1"/>
  <c r="G622" i="1"/>
  <c r="F652" i="1"/>
  <c r="G657" i="1"/>
  <c r="F696" i="1"/>
  <c r="G700" i="1"/>
  <c r="G703" i="1"/>
  <c r="G709" i="1"/>
  <c r="G711" i="1"/>
  <c r="G720" i="1"/>
  <c r="G722" i="1"/>
  <c r="F733" i="1"/>
  <c r="G735" i="1"/>
  <c r="G742" i="1"/>
  <c r="G743" i="1"/>
  <c r="F746" i="1"/>
  <c r="F751" i="1"/>
  <c r="D752" i="1"/>
  <c r="F757" i="1"/>
  <c r="G759" i="1"/>
  <c r="G762" i="1"/>
  <c r="D776" i="1"/>
  <c r="F864" i="1"/>
  <c r="F882" i="1"/>
  <c r="G919" i="1"/>
  <c r="G962" i="1"/>
  <c r="F973" i="1"/>
  <c r="H1021" i="1"/>
  <c r="G1020" i="1"/>
  <c r="G1228" i="1"/>
  <c r="F1228" i="1"/>
  <c r="G1252" i="1"/>
  <c r="F1252" i="1"/>
  <c r="F1265" i="1"/>
  <c r="G1656" i="1"/>
  <c r="H1652" i="1"/>
  <c r="G240" i="1"/>
  <c r="F442" i="1"/>
  <c r="F444" i="1"/>
  <c r="G450" i="1"/>
  <c r="G1058" i="1"/>
  <c r="G1114" i="1"/>
  <c r="F1114" i="1"/>
  <c r="G1535" i="1"/>
  <c r="H1531" i="1"/>
  <c r="H1634" i="1"/>
  <c r="F1637" i="1"/>
  <c r="H1635" i="1"/>
  <c r="G1027" i="1"/>
  <c r="G1029" i="1"/>
  <c r="G1055" i="1"/>
  <c r="G1215" i="1"/>
  <c r="G1217" i="1"/>
  <c r="F1459" i="1"/>
  <c r="G1505" i="1"/>
  <c r="H1554" i="1"/>
  <c r="G1557" i="1"/>
  <c r="H1607" i="1"/>
  <c r="H1683" i="1"/>
  <c r="H1733" i="1"/>
  <c r="H1737" i="1"/>
  <c r="F1738" i="1"/>
  <c r="H1792" i="1"/>
  <c r="G1810" i="1"/>
  <c r="H1862" i="1"/>
  <c r="H1889" i="1"/>
  <c r="G1918" i="1"/>
  <c r="H1938" i="1"/>
  <c r="G1961" i="1"/>
  <c r="H2006" i="1"/>
  <c r="H2039" i="1"/>
  <c r="H2043" i="1"/>
  <c r="F2044" i="1"/>
  <c r="G2107" i="1"/>
  <c r="H2143" i="1"/>
  <c r="H2347" i="1"/>
  <c r="F2348" i="1"/>
  <c r="G2415" i="1"/>
  <c r="D2471" i="1"/>
  <c r="G2471" i="1" s="1"/>
  <c r="H1736" i="1"/>
  <c r="H2042" i="1"/>
  <c r="G2092" i="1"/>
  <c r="H2346" i="1"/>
  <c r="F2415" i="1"/>
  <c r="G1021" i="1"/>
  <c r="G1167" i="1"/>
  <c r="G1170" i="1"/>
  <c r="G1239" i="1"/>
  <c r="D1269" i="1"/>
  <c r="H1552" i="1"/>
  <c r="H1556" i="1"/>
  <c r="H1605" i="1"/>
  <c r="H1609" i="1"/>
  <c r="F1610" i="1"/>
  <c r="H1735" i="1"/>
  <c r="H1788" i="1"/>
  <c r="G1794" i="1"/>
  <c r="H1839" i="1"/>
  <c r="G1846" i="1"/>
  <c r="H1860" i="1"/>
  <c r="H1864" i="1"/>
  <c r="F1865" i="1"/>
  <c r="H1893" i="1"/>
  <c r="F1894" i="1"/>
  <c r="G1941" i="1"/>
  <c r="G1992" i="1"/>
  <c r="H2041" i="1"/>
  <c r="D2044" i="1"/>
  <c r="G2044" i="1" s="1"/>
  <c r="F2092" i="1"/>
  <c r="H2295" i="1"/>
  <c r="H2299" i="1"/>
  <c r="F2300" i="1"/>
  <c r="H2414" i="1"/>
  <c r="F2471" i="1"/>
  <c r="G146" i="1"/>
  <c r="H209" i="1"/>
  <c r="F212" i="1"/>
  <c r="H215" i="1"/>
  <c r="F228" i="1"/>
  <c r="H233" i="1"/>
  <c r="H237" i="1"/>
  <c r="H243" i="1"/>
  <c r="H248" i="1"/>
  <c r="G284" i="1"/>
  <c r="F296" i="1"/>
  <c r="H297" i="1"/>
  <c r="G437" i="1"/>
  <c r="G441" i="1"/>
  <c r="G445" i="1"/>
  <c r="G457" i="1"/>
  <c r="E456" i="1"/>
  <c r="F457" i="1"/>
  <c r="G467" i="1"/>
  <c r="F467" i="1"/>
  <c r="H492" i="1"/>
  <c r="H495" i="1"/>
  <c r="H491" i="1"/>
  <c r="H493" i="1"/>
  <c r="H135" i="1"/>
  <c r="F132" i="1"/>
  <c r="H134" i="1"/>
  <c r="G140" i="1"/>
  <c r="F146" i="1"/>
  <c r="H148" i="1"/>
  <c r="G150" i="1"/>
  <c r="H219" i="1"/>
  <c r="H225" i="1"/>
  <c r="H231" i="1"/>
  <c r="H235" i="1"/>
  <c r="F240" i="1"/>
  <c r="G279" i="1"/>
  <c r="G439" i="1"/>
  <c r="G443" i="1"/>
  <c r="G455" i="1"/>
  <c r="F455" i="1"/>
  <c r="G546" i="1"/>
  <c r="F546" i="1"/>
  <c r="H546" i="1"/>
  <c r="H218" i="1"/>
  <c r="H234" i="1"/>
  <c r="H238" i="1"/>
  <c r="F447" i="1"/>
  <c r="F448" i="1"/>
  <c r="F449" i="1"/>
  <c r="F450" i="1"/>
  <c r="F451" i="1"/>
  <c r="G453" i="1"/>
  <c r="F453" i="1"/>
  <c r="G459" i="1"/>
  <c r="F459" i="1"/>
  <c r="G469" i="1"/>
  <c r="F469" i="1"/>
  <c r="F454" i="1"/>
  <c r="F458" i="1"/>
  <c r="F466" i="1"/>
  <c r="F468" i="1"/>
  <c r="F596" i="1"/>
  <c r="F601" i="1"/>
  <c r="F605" i="1"/>
  <c r="F607" i="1"/>
  <c r="F616" i="1"/>
  <c r="F624" i="1"/>
  <c r="F655" i="1"/>
  <c r="F698" i="1"/>
  <c r="F702" i="1"/>
  <c r="F712" i="1"/>
  <c r="F718" i="1"/>
  <c r="F723" i="1"/>
  <c r="F727" i="1"/>
  <c r="F732" i="1"/>
  <c r="F736" i="1"/>
  <c r="F741" i="1"/>
  <c r="F745" i="1"/>
  <c r="F753" i="1"/>
  <c r="F756" i="1"/>
  <c r="H761" i="1"/>
  <c r="F763" i="1"/>
  <c r="F767" i="1"/>
  <c r="G855" i="1"/>
  <c r="G862" i="1"/>
  <c r="G712" i="1"/>
  <c r="G718" i="1"/>
  <c r="G723" i="1"/>
  <c r="G727" i="1"/>
  <c r="E729" i="1"/>
  <c r="G732" i="1"/>
  <c r="G736" i="1"/>
  <c r="G741" i="1"/>
  <c r="G745" i="1"/>
  <c r="G753" i="1"/>
  <c r="G756" i="1"/>
  <c r="G763" i="1"/>
  <c r="G767" i="1"/>
  <c r="F779" i="1"/>
  <c r="G868" i="1"/>
  <c r="H868" i="1"/>
  <c r="F868" i="1"/>
  <c r="G871" i="1"/>
  <c r="F871" i="1"/>
  <c r="G276" i="1"/>
  <c r="G289" i="1"/>
  <c r="F560" i="1"/>
  <c r="E595" i="1"/>
  <c r="F597" i="1"/>
  <c r="F602" i="1"/>
  <c r="F604" i="1"/>
  <c r="F606" i="1"/>
  <c r="E609" i="1"/>
  <c r="E613" i="1"/>
  <c r="F618" i="1"/>
  <c r="F625" i="1"/>
  <c r="F700" i="1"/>
  <c r="E704" i="1"/>
  <c r="H707" i="1" s="1"/>
  <c r="F710" i="1"/>
  <c r="H747" i="1"/>
  <c r="E752" i="1"/>
  <c r="H756" i="1"/>
  <c r="G775" i="1"/>
  <c r="F777" i="1"/>
  <c r="E776" i="1"/>
  <c r="H779" i="1" s="1"/>
  <c r="G779" i="1"/>
  <c r="G786" i="1"/>
  <c r="G854" i="1"/>
  <c r="F854" i="1"/>
  <c r="F858" i="1"/>
  <c r="G861" i="1"/>
  <c r="F861" i="1"/>
  <c r="H861" i="1"/>
  <c r="G865" i="1"/>
  <c r="F865" i="1"/>
  <c r="G872" i="1"/>
  <c r="E603" i="1"/>
  <c r="E621" i="1"/>
  <c r="E695" i="1"/>
  <c r="F784" i="1"/>
  <c r="H784" i="1"/>
  <c r="G851" i="1"/>
  <c r="F851" i="1"/>
  <c r="F856" i="1"/>
  <c r="F863" i="1"/>
  <c r="F873" i="1"/>
  <c r="F879" i="1"/>
  <c r="E908" i="1"/>
  <c r="F954" i="1"/>
  <c r="E971" i="1"/>
  <c r="F974" i="1"/>
  <c r="F1020" i="1"/>
  <c r="F1026" i="1"/>
  <c r="F1056" i="1"/>
  <c r="F1058" i="1"/>
  <c r="G1074" i="1"/>
  <c r="F1081" i="1"/>
  <c r="E1117" i="1"/>
  <c r="F1110" i="1"/>
  <c r="F1112" i="1"/>
  <c r="H1179" i="1"/>
  <c r="H1178" i="1"/>
  <c r="F1177" i="1"/>
  <c r="G1212" i="1"/>
  <c r="E1231" i="1"/>
  <c r="F1232" i="1"/>
  <c r="F1244" i="1"/>
  <c r="F1165" i="1"/>
  <c r="G1213" i="1"/>
  <c r="F1216" i="1"/>
  <c r="G1225" i="1"/>
  <c r="F1229" i="1"/>
  <c r="F1237" i="1"/>
  <c r="F881" i="1"/>
  <c r="F919" i="1"/>
  <c r="E953" i="1"/>
  <c r="F963" i="1"/>
  <c r="F967" i="1"/>
  <c r="F972" i="1"/>
  <c r="G1007" i="1"/>
  <c r="F1022" i="1"/>
  <c r="F1029" i="1"/>
  <c r="F1055" i="1"/>
  <c r="F1079" i="1"/>
  <c r="F1111" i="1"/>
  <c r="G1157" i="1"/>
  <c r="D1158" i="1"/>
  <c r="F1159" i="1"/>
  <c r="E1158" i="1"/>
  <c r="F1198" i="1" s="1"/>
  <c r="G1165" i="1"/>
  <c r="F1169" i="1"/>
  <c r="G1171" i="1"/>
  <c r="F1175" i="1"/>
  <c r="E1172" i="1"/>
  <c r="H1175" i="1" s="1"/>
  <c r="D1177" i="1"/>
  <c r="G1177" i="1" s="1"/>
  <c r="F1214" i="1"/>
  <c r="G1216" i="1"/>
  <c r="F1226" i="1"/>
  <c r="G1229" i="1"/>
  <c r="G1234" i="1"/>
  <c r="F1235" i="1"/>
  <c r="G1237" i="1"/>
  <c r="F1243" i="1"/>
  <c r="G1248" i="1"/>
  <c r="F1249" i="1"/>
  <c r="G1253" i="1"/>
  <c r="H1253" i="1"/>
  <c r="F1253" i="1"/>
  <c r="E961" i="1"/>
  <c r="G967" i="1"/>
  <c r="F1212" i="1"/>
  <c r="F1239" i="1"/>
  <c r="H1427" i="1"/>
  <c r="H1431" i="1"/>
  <c r="F1432" i="1"/>
  <c r="H1455" i="1"/>
  <c r="H1456" i="1"/>
  <c r="H1457" i="1"/>
  <c r="H1458" i="1"/>
  <c r="F1487" i="1"/>
  <c r="H1532" i="1"/>
  <c r="G1637" i="1"/>
  <c r="H1653" i="1"/>
  <c r="H1684" i="1"/>
  <c r="H1785" i="1"/>
  <c r="H1789" i="1"/>
  <c r="H1793" i="1"/>
  <c r="F1794" i="1"/>
  <c r="H1841" i="1"/>
  <c r="H1845" i="1"/>
  <c r="F1846" i="1"/>
  <c r="H1915" i="1"/>
  <c r="H1940" i="1"/>
  <c r="F1941" i="1"/>
  <c r="H2007" i="1"/>
  <c r="H2103" i="1"/>
  <c r="H2144" i="1"/>
  <c r="H2145" i="1"/>
  <c r="F2146" i="1"/>
  <c r="H2205" i="1"/>
  <c r="H2209" i="1"/>
  <c r="F2210" i="1"/>
  <c r="H2360" i="1"/>
  <c r="H2361" i="1"/>
  <c r="H2362" i="1"/>
  <c r="F2363" i="1"/>
  <c r="G2413" i="1"/>
  <c r="D1459" i="1"/>
  <c r="G1459" i="1" s="1"/>
  <c r="H1503" i="1"/>
  <c r="H1530" i="1"/>
  <c r="H1534" i="1"/>
  <c r="F1535" i="1"/>
  <c r="F1589" i="1"/>
  <c r="H1651" i="1"/>
  <c r="H1655" i="1"/>
  <c r="F1656" i="1"/>
  <c r="H1682" i="1"/>
  <c r="H1686" i="1"/>
  <c r="F1687" i="1"/>
  <c r="H1787" i="1"/>
  <c r="H1838" i="1"/>
  <c r="H1843" i="1"/>
  <c r="H1913" i="1"/>
  <c r="H1917" i="1"/>
  <c r="F1918" i="1"/>
  <c r="H2005" i="1"/>
  <c r="H2009" i="1"/>
  <c r="F2010" i="1"/>
  <c r="H2101" i="1"/>
  <c r="H2105" i="1"/>
  <c r="F2107" i="1"/>
  <c r="D2146" i="1"/>
  <c r="G2146" i="1" s="1"/>
  <c r="D2363" i="1"/>
  <c r="G2363" i="1" s="1"/>
  <c r="F2397" i="1"/>
  <c r="E2399" i="1"/>
  <c r="H2450" i="1"/>
  <c r="H2452" i="1" s="1"/>
  <c r="H1533" i="1"/>
  <c r="H1654" i="1"/>
  <c r="H1685" i="1"/>
  <c r="H1916" i="1"/>
  <c r="H2008" i="1"/>
  <c r="H2104" i="1"/>
  <c r="G2397" i="1"/>
  <c r="H253" i="1" l="1"/>
  <c r="E303" i="1"/>
  <c r="H302" i="1" s="1"/>
  <c r="H1248" i="1"/>
  <c r="F1224" i="1"/>
  <c r="D285" i="1"/>
  <c r="D790" i="1"/>
  <c r="H223" i="1"/>
  <c r="H180" i="1"/>
  <c r="H1894" i="1"/>
  <c r="H190" i="1"/>
  <c r="H217" i="1"/>
  <c r="H251" i="1"/>
  <c r="H202" i="1"/>
  <c r="E984" i="1"/>
  <c r="H975" i="1" s="1"/>
  <c r="H734" i="1"/>
  <c r="H731" i="1"/>
  <c r="D626" i="1"/>
  <c r="E626" i="1"/>
  <c r="H617" i="1" s="1"/>
  <c r="D984" i="1"/>
  <c r="H1220" i="1"/>
  <c r="H1221" i="1"/>
  <c r="D1190" i="1"/>
  <c r="H714" i="1"/>
  <c r="H713" i="1"/>
  <c r="E1269" i="1"/>
  <c r="H1941" i="1"/>
  <c r="H261" i="1"/>
  <c r="E470" i="1"/>
  <c r="H452" i="1" s="1"/>
  <c r="D307" i="1"/>
  <c r="E790" i="1"/>
  <c r="H289" i="1"/>
  <c r="H296" i="1"/>
  <c r="H286" i="1"/>
  <c r="H288" i="1"/>
  <c r="F285" i="1"/>
  <c r="H268" i="1"/>
  <c r="H204" i="1"/>
  <c r="H241" i="1"/>
  <c r="H285" i="1"/>
  <c r="E1190" i="1"/>
  <c r="G285" i="1"/>
  <c r="H240" i="1"/>
  <c r="H230" i="1"/>
  <c r="H203" i="1"/>
  <c r="H191" i="1"/>
  <c r="H229" i="1"/>
  <c r="H201" i="1"/>
  <c r="H178" i="1"/>
  <c r="H192" i="1"/>
  <c r="H193" i="1"/>
  <c r="H252" i="1"/>
  <c r="H276" i="1"/>
  <c r="H963" i="1"/>
  <c r="H962" i="1"/>
  <c r="H458" i="1"/>
  <c r="H457" i="1"/>
  <c r="H956" i="1"/>
  <c r="H955" i="1"/>
  <c r="H954" i="1"/>
  <c r="H973" i="1"/>
  <c r="H972" i="1"/>
  <c r="H454" i="1"/>
  <c r="H453" i="1"/>
  <c r="H159" i="1"/>
  <c r="H1070" i="1"/>
  <c r="H1062" i="1"/>
  <c r="H1077" i="1"/>
  <c r="H1073" i="1"/>
  <c r="H1069" i="1"/>
  <c r="H1061" i="1"/>
  <c r="H1068" i="1"/>
  <c r="H1064" i="1"/>
  <c r="H1060" i="1"/>
  <c r="H1067" i="1"/>
  <c r="H1063" i="1"/>
  <c r="H1055" i="1"/>
  <c r="H1078" i="1"/>
  <c r="H1056" i="1"/>
  <c r="H1081" i="1"/>
  <c r="G164" i="1"/>
  <c r="H1159" i="1"/>
  <c r="F1166" i="1"/>
  <c r="H132" i="1"/>
  <c r="H1219" i="1"/>
  <c r="H1218" i="1"/>
  <c r="H284" i="1"/>
  <c r="H281" i="1"/>
  <c r="H250" i="1"/>
  <c r="H280" i="1"/>
  <c r="H212" i="1"/>
  <c r="F452" i="1"/>
  <c r="H1006" i="1"/>
  <c r="H561" i="1"/>
  <c r="H563" i="1"/>
  <c r="H564" i="1"/>
  <c r="G391" i="1"/>
  <c r="F391" i="1"/>
  <c r="H1110" i="1"/>
  <c r="H1116" i="1"/>
  <c r="G180" i="1"/>
  <c r="H700" i="1"/>
  <c r="H1167" i="1"/>
  <c r="H1244" i="1"/>
  <c r="H1010" i="1"/>
  <c r="G286" i="1"/>
  <c r="H2197" i="1"/>
  <c r="G193" i="1"/>
  <c r="F772" i="1"/>
  <c r="H774" i="1"/>
  <c r="H773" i="1"/>
  <c r="H1236" i="1"/>
  <c r="H654" i="1"/>
  <c r="H726" i="1"/>
  <c r="H725" i="1"/>
  <c r="G1638" i="1"/>
  <c r="H1213" i="1"/>
  <c r="H1234" i="1"/>
  <c r="F178" i="1"/>
  <c r="G497" i="1"/>
  <c r="H1212" i="1"/>
  <c r="H1168" i="1"/>
  <c r="H871" i="1"/>
  <c r="H1216" i="1"/>
  <c r="H1810" i="1"/>
  <c r="H1229" i="1"/>
  <c r="H1225" i="1"/>
  <c r="H1217" i="1"/>
  <c r="H1214" i="1"/>
  <c r="H1228" i="1"/>
  <c r="H1226" i="1"/>
  <c r="H1222" i="1"/>
  <c r="F1211" i="1"/>
  <c r="H292" i="1"/>
  <c r="H1505" i="1"/>
  <c r="H715" i="1"/>
  <c r="F1638" i="1"/>
  <c r="H1961" i="1"/>
  <c r="H709" i="1"/>
  <c r="H716" i="1"/>
  <c r="G1032" i="1"/>
  <c r="H1260" i="1"/>
  <c r="H1020" i="1"/>
  <c r="F1259" i="1"/>
  <c r="H710" i="1"/>
  <c r="F1848" i="1"/>
  <c r="G1848" i="1"/>
  <c r="H711" i="1"/>
  <c r="F708" i="1"/>
  <c r="G438" i="1"/>
  <c r="H2471" i="1"/>
  <c r="F1247" i="1"/>
  <c r="F1233" i="1"/>
  <c r="H1249" i="1"/>
  <c r="G1233" i="1"/>
  <c r="G1247" i="1"/>
  <c r="H1007" i="1"/>
  <c r="F1011" i="1"/>
  <c r="G749" i="1"/>
  <c r="H1237" i="1"/>
  <c r="F719" i="1"/>
  <c r="H1008" i="1"/>
  <c r="H722" i="1"/>
  <c r="H721" i="1"/>
  <c r="H1235" i="1"/>
  <c r="H652" i="1"/>
  <c r="H1239" i="1"/>
  <c r="H282" i="1"/>
  <c r="H2415" i="1"/>
  <c r="F1592" i="1"/>
  <c r="H925" i="1"/>
  <c r="G1166" i="1"/>
  <c r="G708" i="1"/>
  <c r="H718" i="1"/>
  <c r="G1011" i="1"/>
  <c r="H1215" i="1"/>
  <c r="G1592" i="1"/>
  <c r="G772" i="1"/>
  <c r="F281" i="1"/>
  <c r="H723" i="1"/>
  <c r="G178" i="1"/>
  <c r="G465" i="1"/>
  <c r="H1738" i="1"/>
  <c r="G452" i="1"/>
  <c r="H1029" i="1"/>
  <c r="F1032" i="1"/>
  <c r="H1022" i="1"/>
  <c r="H1027" i="1"/>
  <c r="F749" i="1"/>
  <c r="H720" i="1"/>
  <c r="H727" i="1"/>
  <c r="G719" i="1"/>
  <c r="H651" i="1"/>
  <c r="H653" i="1"/>
  <c r="F657" i="1"/>
  <c r="F241" i="1"/>
  <c r="G241" i="1"/>
  <c r="F180" i="1"/>
  <c r="H1112" i="1"/>
  <c r="E179" i="1"/>
  <c r="H1992" i="1"/>
  <c r="H919" i="1"/>
  <c r="H2300" i="1"/>
  <c r="H1637" i="1"/>
  <c r="H2146" i="1"/>
  <c r="H777" i="1"/>
  <c r="H1025" i="1"/>
  <c r="F292" i="1"/>
  <c r="G1263" i="1"/>
  <c r="H1026" i="1"/>
  <c r="F1263" i="1"/>
  <c r="H712" i="1"/>
  <c r="H1264" i="1"/>
  <c r="G1224" i="1"/>
  <c r="H293" i="1"/>
  <c r="H269" i="1"/>
  <c r="H270" i="1"/>
  <c r="H2363" i="1"/>
  <c r="H1432" i="1"/>
  <c r="H1243" i="1"/>
  <c r="F465" i="1"/>
  <c r="H1865" i="1"/>
  <c r="H2107" i="1"/>
  <c r="H1656" i="1"/>
  <c r="H1459" i="1"/>
  <c r="H2348" i="1"/>
  <c r="H1557" i="1"/>
  <c r="H655" i="1"/>
  <c r="H294" i="1"/>
  <c r="H781" i="1"/>
  <c r="G780" i="1"/>
  <c r="H2044" i="1"/>
  <c r="F438" i="1"/>
  <c r="H1918" i="1"/>
  <c r="H497" i="1"/>
  <c r="H1610" i="1"/>
  <c r="G281" i="1"/>
  <c r="H283" i="1"/>
  <c r="E216" i="1"/>
  <c r="H216" i="1" s="1"/>
  <c r="H2010" i="1"/>
  <c r="H2210" i="1"/>
  <c r="G961" i="1"/>
  <c r="F961" i="1"/>
  <c r="H1111" i="1"/>
  <c r="G1238" i="1"/>
  <c r="H1238" i="1"/>
  <c r="F1238" i="1"/>
  <c r="G926" i="1"/>
  <c r="F926" i="1"/>
  <c r="H920" i="1"/>
  <c r="G1242" i="1"/>
  <c r="F1242" i="1"/>
  <c r="H905" i="1"/>
  <c r="H908" i="1" s="1"/>
  <c r="G908" i="1"/>
  <c r="F908" i="1"/>
  <c r="G783" i="1"/>
  <c r="H786" i="1"/>
  <c r="F783" i="1"/>
  <c r="H703" i="1"/>
  <c r="H699" i="1"/>
  <c r="H696" i="1"/>
  <c r="H701" i="1"/>
  <c r="G695" i="1"/>
  <c r="F695" i="1"/>
  <c r="H622" i="1"/>
  <c r="H623" i="1"/>
  <c r="G621" i="1"/>
  <c r="F621" i="1"/>
  <c r="H862" i="1"/>
  <c r="F860" i="1"/>
  <c r="H754" i="1"/>
  <c r="F752" i="1"/>
  <c r="G752" i="1"/>
  <c r="H706" i="1"/>
  <c r="F704" i="1"/>
  <c r="H697" i="1"/>
  <c r="G704" i="1"/>
  <c r="F595" i="1"/>
  <c r="H598" i="1"/>
  <c r="G595" i="1"/>
  <c r="G870" i="1"/>
  <c r="F870" i="1"/>
  <c r="H872" i="1"/>
  <c r="H765" i="1"/>
  <c r="H758" i="1"/>
  <c r="H625" i="1"/>
  <c r="H575" i="1"/>
  <c r="G446" i="1"/>
  <c r="F446" i="1"/>
  <c r="H705" i="1"/>
  <c r="H736" i="1"/>
  <c r="H767" i="1"/>
  <c r="G230" i="1"/>
  <c r="F230" i="1"/>
  <c r="H214" i="1"/>
  <c r="G204" i="1"/>
  <c r="F204" i="1"/>
  <c r="H146" i="1"/>
  <c r="F1086" i="1"/>
  <c r="G1086" i="1"/>
  <c r="G1231" i="1"/>
  <c r="F1231" i="1"/>
  <c r="H1232" i="1" s="1"/>
  <c r="G971" i="1"/>
  <c r="F971" i="1"/>
  <c r="H881" i="1"/>
  <c r="G603" i="1"/>
  <c r="F603" i="1"/>
  <c r="H853" i="1"/>
  <c r="F852" i="1"/>
  <c r="H855" i="1"/>
  <c r="G852" i="1"/>
  <c r="F580" i="1"/>
  <c r="G580" i="1"/>
  <c r="H573" i="1"/>
  <c r="H560" i="1"/>
  <c r="H702" i="1"/>
  <c r="G551" i="1"/>
  <c r="H548" i="1"/>
  <c r="F551" i="1"/>
  <c r="H549" i="1"/>
  <c r="H547" i="1"/>
  <c r="D216" i="1"/>
  <c r="H605" i="1"/>
  <c r="H753" i="1"/>
  <c r="H1687" i="1"/>
  <c r="H1535" i="1"/>
  <c r="G1158" i="1"/>
  <c r="H1161" i="1"/>
  <c r="H1160" i="1"/>
  <c r="F1158" i="1"/>
  <c r="H921" i="1"/>
  <c r="G776" i="1"/>
  <c r="H778" i="1"/>
  <c r="F776" i="1"/>
  <c r="H746" i="1"/>
  <c r="H742" i="1"/>
  <c r="F740" i="1"/>
  <c r="H744" i="1"/>
  <c r="G740" i="1"/>
  <c r="H614" i="1"/>
  <c r="F613" i="1"/>
  <c r="H615" i="1"/>
  <c r="G613" i="1"/>
  <c r="G1211" i="1"/>
  <c r="H867" i="1"/>
  <c r="F866" i="1"/>
  <c r="G866" i="1"/>
  <c r="H769" i="1"/>
  <c r="H743" i="1"/>
  <c r="H597" i="1"/>
  <c r="H572" i="1"/>
  <c r="H741" i="1"/>
  <c r="H745" i="1"/>
  <c r="H596" i="1"/>
  <c r="H624" i="1"/>
  <c r="F2399" i="1"/>
  <c r="G2399" i="1"/>
  <c r="H1794" i="1"/>
  <c r="F1251" i="1"/>
  <c r="H1252" i="1"/>
  <c r="G1251" i="1"/>
  <c r="G1172" i="1"/>
  <c r="F1172" i="1"/>
  <c r="H1173" i="1"/>
  <c r="F953" i="1"/>
  <c r="G953" i="1"/>
  <c r="H880" i="1"/>
  <c r="F878" i="1"/>
  <c r="H882" i="1"/>
  <c r="G878" i="1"/>
  <c r="G1117" i="1"/>
  <c r="H1114" i="1"/>
  <c r="F1117" i="1"/>
  <c r="H1113" i="1"/>
  <c r="H854" i="1"/>
  <c r="H757" i="1"/>
  <c r="F755" i="1"/>
  <c r="H759" i="1"/>
  <c r="G755" i="1"/>
  <c r="H610" i="1"/>
  <c r="F609" i="1"/>
  <c r="H611" i="1"/>
  <c r="G609" i="1"/>
  <c r="H737" i="1"/>
  <c r="H733" i="1"/>
  <c r="G729" i="1"/>
  <c r="F729" i="1"/>
  <c r="H735" i="1"/>
  <c r="H730" i="1"/>
  <c r="H879" i="1"/>
  <c r="H768" i="1"/>
  <c r="H764" i="1"/>
  <c r="G760" i="1"/>
  <c r="H770" i="1"/>
  <c r="H766" i="1"/>
  <c r="H762" i="1"/>
  <c r="F760" i="1"/>
  <c r="H604" i="1"/>
  <c r="H566" i="1"/>
  <c r="H698" i="1"/>
  <c r="H732" i="1"/>
  <c r="F164" i="1"/>
  <c r="H137" i="1"/>
  <c r="H145" i="1"/>
  <c r="H138" i="1"/>
  <c r="H131" i="1"/>
  <c r="H149" i="1"/>
  <c r="H139" i="1"/>
  <c r="H153" i="1"/>
  <c r="H143" i="1"/>
  <c r="H136" i="1"/>
  <c r="H150" i="1"/>
  <c r="H144" i="1"/>
  <c r="H140" i="1"/>
  <c r="H763" i="1"/>
  <c r="H550" i="1"/>
  <c r="F456" i="1"/>
  <c r="G456" i="1"/>
  <c r="H1032" i="1" l="1"/>
  <c r="H580" i="1"/>
  <c r="E307" i="1"/>
  <c r="H926" i="1"/>
  <c r="H618" i="1"/>
  <c r="F179" i="1"/>
  <c r="H179" i="1"/>
  <c r="H164" i="1"/>
  <c r="H657" i="1"/>
  <c r="H974" i="1"/>
  <c r="H958" i="1"/>
  <c r="H965" i="1"/>
  <c r="H957" i="1"/>
  <c r="H964" i="1"/>
  <c r="H960" i="1"/>
  <c r="H952" i="1"/>
  <c r="H959" i="1"/>
  <c r="H970" i="1"/>
  <c r="H966" i="1"/>
  <c r="H979" i="1"/>
  <c r="H976" i="1"/>
  <c r="H967" i="1"/>
  <c r="H444" i="1"/>
  <c r="H459" i="1"/>
  <c r="H455" i="1"/>
  <c r="H451" i="1"/>
  <c r="H443" i="1"/>
  <c r="H450" i="1"/>
  <c r="H442" i="1"/>
  <c r="H449" i="1"/>
  <c r="H445" i="1"/>
  <c r="H437" i="1"/>
  <c r="H462" i="1"/>
  <c r="H446" i="1"/>
  <c r="H465" i="1"/>
  <c r="H438" i="1"/>
  <c r="H971" i="1"/>
  <c r="H961" i="1"/>
  <c r="H1086" i="1"/>
  <c r="H456" i="1"/>
  <c r="H953" i="1"/>
  <c r="H1185" i="1"/>
  <c r="D1196" i="1" s="1"/>
  <c r="H1182" i="1"/>
  <c r="H1180" i="1"/>
  <c r="G984" i="1"/>
  <c r="F984" i="1"/>
  <c r="H299" i="1"/>
  <c r="H301" i="1"/>
  <c r="G303" i="1"/>
  <c r="H300" i="1"/>
  <c r="F303" i="1"/>
  <c r="H391" i="1"/>
  <c r="H392" i="1"/>
  <c r="H387" i="1"/>
  <c r="H389" i="1"/>
  <c r="H390" i="1"/>
  <c r="H388" i="1"/>
  <c r="F393" i="1"/>
  <c r="G393" i="1"/>
  <c r="H1158" i="1"/>
  <c r="D1198" i="1" s="1"/>
  <c r="H1242" i="1"/>
  <c r="H864" i="1"/>
  <c r="H783" i="1"/>
  <c r="H613" i="1"/>
  <c r="H878" i="1"/>
  <c r="H1011" i="1"/>
  <c r="H873" i="1"/>
  <c r="H695" i="1"/>
  <c r="F305" i="1"/>
  <c r="H852" i="1"/>
  <c r="H876" i="1"/>
  <c r="H866" i="1"/>
  <c r="H740" i="1"/>
  <c r="H755" i="1"/>
  <c r="H776" i="1"/>
  <c r="H760" i="1"/>
  <c r="H729" i="1"/>
  <c r="H603" i="1"/>
  <c r="H1172" i="1"/>
  <c r="F883" i="1"/>
  <c r="H870" i="1"/>
  <c r="G179" i="1"/>
  <c r="H851" i="1"/>
  <c r="H856" i="1"/>
  <c r="H860" i="1"/>
  <c r="H858" i="1"/>
  <c r="G883" i="1"/>
  <c r="H609" i="1"/>
  <c r="F223" i="1"/>
  <c r="H1117" i="1"/>
  <c r="H863" i="1"/>
  <c r="H869" i="1"/>
  <c r="H857" i="1"/>
  <c r="H551" i="1"/>
  <c r="H865" i="1"/>
  <c r="H859" i="1"/>
  <c r="G223" i="1"/>
  <c r="H227" i="1"/>
  <c r="H228" i="1"/>
  <c r="G305" i="1"/>
  <c r="F1190" i="1"/>
  <c r="H1176" i="1"/>
  <c r="H1164" i="1"/>
  <c r="H1163" i="1"/>
  <c r="H1162" i="1"/>
  <c r="G1190" i="1"/>
  <c r="H1170" i="1"/>
  <c r="D1197" i="1" s="1"/>
  <c r="H1171" i="1"/>
  <c r="H1157" i="1"/>
  <c r="H1165" i="1"/>
  <c r="D1195" i="1" s="1"/>
  <c r="H1166" i="1"/>
  <c r="H1177" i="1"/>
  <c r="H1169" i="1"/>
  <c r="F470" i="1"/>
  <c r="G470" i="1"/>
  <c r="H704" i="1"/>
  <c r="H752" i="1"/>
  <c r="G1269" i="1"/>
  <c r="F1269" i="1"/>
  <c r="H1263" i="1"/>
  <c r="H1224" i="1"/>
  <c r="H1233" i="1"/>
  <c r="H1259" i="1"/>
  <c r="H1211" i="1"/>
  <c r="H1247" i="1"/>
  <c r="H1251" i="1"/>
  <c r="H1231" i="1"/>
  <c r="H612" i="1"/>
  <c r="H608" i="1"/>
  <c r="H599" i="1"/>
  <c r="H594" i="1"/>
  <c r="G626" i="1"/>
  <c r="H600" i="1"/>
  <c r="F626" i="1"/>
  <c r="H607" i="1"/>
  <c r="H601" i="1"/>
  <c r="H616" i="1"/>
  <c r="H606" i="1"/>
  <c r="H602" i="1"/>
  <c r="F216" i="1"/>
  <c r="F217" i="1"/>
  <c r="G217" i="1"/>
  <c r="G216" i="1"/>
  <c r="H595" i="1"/>
  <c r="H621" i="1"/>
  <c r="G790" i="1"/>
  <c r="H772" i="1"/>
  <c r="F790" i="1"/>
  <c r="H780" i="1"/>
  <c r="H719" i="1"/>
  <c r="H708" i="1"/>
  <c r="H749" i="1"/>
  <c r="H470" i="1" l="1"/>
  <c r="H984" i="1"/>
  <c r="H1190" i="1"/>
  <c r="H883" i="1"/>
  <c r="H393" i="1"/>
  <c r="H303" i="1"/>
  <c r="G304" i="1"/>
  <c r="H305" i="1"/>
  <c r="F304" i="1"/>
  <c r="F299" i="1"/>
  <c r="H279" i="1"/>
  <c r="H790" i="1"/>
  <c r="H1269" i="1"/>
  <c r="G299" i="1"/>
  <c r="H626" i="1"/>
  <c r="H304" i="1" l="1"/>
  <c r="H307" i="1" s="1"/>
  <c r="F307" i="1"/>
  <c r="G307" i="1"/>
</calcChain>
</file>

<file path=xl/sharedStrings.xml><?xml version="1.0" encoding="utf-8"?>
<sst xmlns="http://schemas.openxmlformats.org/spreadsheetml/2006/main" count="2383" uniqueCount="1080">
  <si>
    <t xml:space="preserve">   </t>
  </si>
  <si>
    <t>R E P U B L I K A     E    K O S O V Ë S</t>
  </si>
  <si>
    <t>R E P U B L I K    OF    K O S O V O</t>
  </si>
  <si>
    <t xml:space="preserve">R E P U B L I K A    K O S O V A </t>
  </si>
  <si>
    <t>DREJTORATI PËR  BUXHET E FINANCA</t>
  </si>
  <si>
    <t xml:space="preserve">   RAPORTI  </t>
  </si>
  <si>
    <t>Planifikimi</t>
  </si>
  <si>
    <t>Progresi :</t>
  </si>
  <si>
    <t xml:space="preserve"> 5 / 3</t>
  </si>
  <si>
    <t xml:space="preserve"> 5 / 4</t>
  </si>
  <si>
    <t>%</t>
  </si>
  <si>
    <t>KOMUNA E PEJËS   MUNICIPALITY OF PEJA   OPŠTINA  PEĆ</t>
  </si>
  <si>
    <t>I  TË HYRAVE DHE SHPENZIMEVE TË REALIZUARA BUXHETORE</t>
  </si>
  <si>
    <t>PËRMBAJTJA :</t>
  </si>
  <si>
    <t>Përshkrimi</t>
  </si>
  <si>
    <t>Faqja</t>
  </si>
  <si>
    <t>Përmbajtja</t>
  </si>
  <si>
    <t>1</t>
  </si>
  <si>
    <t xml:space="preserve">Zyra e Kryetarit </t>
  </si>
  <si>
    <t>Administrata dhe personeli</t>
  </si>
  <si>
    <t xml:space="preserve">Çështjet gjinore </t>
  </si>
  <si>
    <t>Inspekcioni</t>
  </si>
  <si>
    <t>Prokurimi</t>
  </si>
  <si>
    <t>Buxhet e financa</t>
  </si>
  <si>
    <t>Emergjenca - zjarrëfikësat</t>
  </si>
  <si>
    <t xml:space="preserve">Zyra komunale për komunitete dhe kthim </t>
  </si>
  <si>
    <t>Bujqësi , pylltari , zhvillim rural</t>
  </si>
  <si>
    <t>Zhvillimi ekonomik</t>
  </si>
  <si>
    <t xml:space="preserve">Gjeodezi dhe kadastër </t>
  </si>
  <si>
    <t>Çështje pronësoro - juridike</t>
  </si>
  <si>
    <t>Planifikimi urban dhe mjedisi</t>
  </si>
  <si>
    <t>Shëndetësia - Administrata</t>
  </si>
  <si>
    <t>Shëndetësia - Kujdesi primar shëndetsor</t>
  </si>
  <si>
    <t>Kulturë , rini , sport</t>
  </si>
  <si>
    <t>Arsimi - Administrata</t>
  </si>
  <si>
    <t>Arsimi - Arsimi parashkollor - Çerdhet</t>
  </si>
  <si>
    <t>Arsimi - Arsimi fillor</t>
  </si>
  <si>
    <t>Arsimi - Arsimi i mesëm</t>
  </si>
  <si>
    <t xml:space="preserve">Kodi </t>
  </si>
  <si>
    <t>Emërtimi i kodit</t>
  </si>
  <si>
    <t>Numri aktual</t>
  </si>
  <si>
    <t xml:space="preserve">Progresi : </t>
  </si>
  <si>
    <t>Zyra e Kryetarit</t>
  </si>
  <si>
    <t>13</t>
  </si>
  <si>
    <t xml:space="preserve">( I+II+III )  Administrata dhe personeli </t>
  </si>
  <si>
    <t>Inspeksioni</t>
  </si>
  <si>
    <t>Asambleja komunale</t>
  </si>
  <si>
    <t>( I+II ) Punë komunale,shërbime teknike</t>
  </si>
  <si>
    <t>Zhvillim ekonomik</t>
  </si>
  <si>
    <t>( I+II ) Gjeodezi dhe kadastër</t>
  </si>
  <si>
    <t>Shëndetësia</t>
  </si>
  <si>
    <t xml:space="preserve"> Shërbimet Sociale</t>
  </si>
  <si>
    <t>Kulturë , Rini ,Sport</t>
  </si>
  <si>
    <t>Arsimi</t>
  </si>
  <si>
    <t>Totali :</t>
  </si>
  <si>
    <t>TË HYRAT VETANAKE TË REALIZUARA GJATË PERIUDHËS</t>
  </si>
  <si>
    <t xml:space="preserve"> </t>
  </si>
  <si>
    <t xml:space="preserve">  ( në euro )</t>
  </si>
  <si>
    <t>Kodi</t>
  </si>
  <si>
    <t xml:space="preserve">Realizimi </t>
  </si>
  <si>
    <t>2</t>
  </si>
  <si>
    <t xml:space="preserve"> Zyra e Kryetarit</t>
  </si>
  <si>
    <t xml:space="preserve"> ( I+II+III )  Administrata dhe personeli </t>
  </si>
  <si>
    <t xml:space="preserve"> I. Administrata </t>
  </si>
  <si>
    <t>Taksa për fotokopjim të dokumenteve</t>
  </si>
  <si>
    <t>Tax tjera administrative</t>
  </si>
  <si>
    <t xml:space="preserve">     -Të hyrat vetanake</t>
  </si>
  <si>
    <t xml:space="preserve"> II.  Qështjet Gjinore</t>
  </si>
  <si>
    <t xml:space="preserve"> III. Integrimet Europiane</t>
  </si>
  <si>
    <t xml:space="preserve"> Inspekcioni</t>
  </si>
  <si>
    <t>Gjobat nga gjykatat</t>
  </si>
  <si>
    <t xml:space="preserve">    -Të hyrat vetanake</t>
  </si>
  <si>
    <t xml:space="preserve"> Tatimi në pronë</t>
  </si>
  <si>
    <t xml:space="preserve"> Taksa për regjistrim të automjeteve </t>
  </si>
  <si>
    <t xml:space="preserve"> Licencat tjera në afarizëm</t>
  </si>
  <si>
    <t xml:space="preserve">    -Donacionet e jashtme</t>
  </si>
  <si>
    <t xml:space="preserve">     Qeveria Zvicerane</t>
  </si>
  <si>
    <t xml:space="preserve"> I. Infrastruktura Rrugore</t>
  </si>
  <si>
    <t xml:space="preserve">    I .Të hyrat vetanake</t>
  </si>
  <si>
    <t xml:space="preserve"> II. Emergjenca - zjarrëfikësat</t>
  </si>
  <si>
    <t xml:space="preserve">       -Të hyrat vetanake</t>
  </si>
  <si>
    <t xml:space="preserve"> Zyra lokale e komuniteteve</t>
  </si>
  <si>
    <t xml:space="preserve"> Bujqësi , pylltari , zhvillim rural</t>
  </si>
  <si>
    <t>50012-1</t>
  </si>
  <si>
    <t>50012-2</t>
  </si>
  <si>
    <t>50012-3</t>
  </si>
  <si>
    <t xml:space="preserve"> Zhvillim ekonomik</t>
  </si>
  <si>
    <t>50208 - 1</t>
  </si>
  <si>
    <t xml:space="preserve">    I. Të hyrat vetanake</t>
  </si>
  <si>
    <t>( I+II )  Gjeodezi dhe kadastër</t>
  </si>
  <si>
    <t xml:space="preserve"> I. Shërbime kadastrale</t>
  </si>
  <si>
    <t xml:space="preserve">      -Të hyrat vetanake</t>
  </si>
  <si>
    <t xml:space="preserve"> II. Çështjet pronësore - juridike</t>
  </si>
  <si>
    <t xml:space="preserve"> Planifikimi urban dhe mjedisi</t>
  </si>
  <si>
    <t>Taksa për legalizimin e objekteve</t>
  </si>
  <si>
    <t xml:space="preserve"> Shëndetësia</t>
  </si>
  <si>
    <t xml:space="preserve">        - Administrata</t>
  </si>
  <si>
    <t xml:space="preserve"> Kulturë , Rini ,Sport</t>
  </si>
  <si>
    <t>50008-1</t>
  </si>
  <si>
    <t xml:space="preserve"> Arsimi</t>
  </si>
  <si>
    <t xml:space="preserve">               - Participim</t>
  </si>
  <si>
    <t xml:space="preserve">        - Arsimi fillor</t>
  </si>
  <si>
    <t xml:space="preserve">              - Participim</t>
  </si>
  <si>
    <t xml:space="preserve">              - Donacionet e jashtme</t>
  </si>
  <si>
    <t xml:space="preserve">        - Arsimi i mesëm </t>
  </si>
  <si>
    <t>II . DONACIONET</t>
  </si>
  <si>
    <t xml:space="preserve">       - Donacionet e jashtme</t>
  </si>
  <si>
    <t xml:space="preserve"> T O T A L I  ( I + II ) :</t>
  </si>
  <si>
    <t>( në euro )</t>
  </si>
  <si>
    <t>Emërtimi i fondit</t>
  </si>
  <si>
    <t>Diferenca</t>
  </si>
  <si>
    <t xml:space="preserve">   Totali :</t>
  </si>
  <si>
    <t>Fondi burimor</t>
  </si>
  <si>
    <t xml:space="preserve"> Të hyrat vetanake</t>
  </si>
  <si>
    <t xml:space="preserve"> Mjetet e bartura</t>
  </si>
  <si>
    <t xml:space="preserve"> Donatorët e brendshëm</t>
  </si>
  <si>
    <t>32-99</t>
  </si>
  <si>
    <t xml:space="preserve"> Donacionet e jashtme</t>
  </si>
  <si>
    <t xml:space="preserve"> Totali :</t>
  </si>
  <si>
    <t xml:space="preserve"> (në euro )</t>
  </si>
  <si>
    <t xml:space="preserve">Administrata dhe personeli </t>
  </si>
  <si>
    <t xml:space="preserve">     - Administrata </t>
  </si>
  <si>
    <t xml:space="preserve">     - Çështjet gjinore</t>
  </si>
  <si>
    <t xml:space="preserve">     - Infrastruktura rrugore</t>
  </si>
  <si>
    <t xml:space="preserve">     - Emergjenca - zjarrëfikësat</t>
  </si>
  <si>
    <t>Zyra komunale për komunitete dhe kthim</t>
  </si>
  <si>
    <t xml:space="preserve">     - Shërbime kadastrale</t>
  </si>
  <si>
    <t xml:space="preserve">     - Çështje pronësoro - juridike</t>
  </si>
  <si>
    <t xml:space="preserve"> Paga dhe meditje</t>
  </si>
  <si>
    <t xml:space="preserve"> Mallra dhe shërbime</t>
  </si>
  <si>
    <t xml:space="preserve"> Shpenzime komunale</t>
  </si>
  <si>
    <t xml:space="preserve"> Transfere dhe subvencione</t>
  </si>
  <si>
    <t xml:space="preserve"> Investime kapitale</t>
  </si>
  <si>
    <t xml:space="preserve">PAGAT DHE MEDITJET </t>
  </si>
  <si>
    <t xml:space="preserve"> Granti qeveritar</t>
  </si>
  <si>
    <t xml:space="preserve"> Donatorët e jashtëm </t>
  </si>
  <si>
    <t>Pagat neto përmes listës së pagave</t>
  </si>
  <si>
    <t>Pagesat për sindikat</t>
  </si>
  <si>
    <t>Kontributi pensional nga punëtori</t>
  </si>
  <si>
    <t>Kontributi pensional nga punëdhënësi</t>
  </si>
  <si>
    <t xml:space="preserve">     - Administrata</t>
  </si>
  <si>
    <t xml:space="preserve">     - Kujdesi primar shëndetsor</t>
  </si>
  <si>
    <t xml:space="preserve">     - Arsimi fillor</t>
  </si>
  <si>
    <t xml:space="preserve">     - Arsimi i mesëm</t>
  </si>
  <si>
    <t>Ecuria e realizimit të pagave dhe meditjeve mund të përcjellet nga pasqyrimi i mësipërm tabelar .</t>
  </si>
  <si>
    <t xml:space="preserve"> Donatorët e jashtëm</t>
  </si>
  <si>
    <t>Shpenzimet e udhëtimit</t>
  </si>
  <si>
    <t>Meditjet e udhëtimit zyrtar brenda vendit</t>
  </si>
  <si>
    <t>Shërbimet e telekomunikimit</t>
  </si>
  <si>
    <t>Shpenzimet për internet</t>
  </si>
  <si>
    <t>Shpenzimet e telefonisë mobile</t>
  </si>
  <si>
    <t>Shpenzimet postare</t>
  </si>
  <si>
    <t>Shpenzimet për shërbime</t>
  </si>
  <si>
    <t>Shërbimet e arsimit dhe trajnimit</t>
  </si>
  <si>
    <t>Shërbimet e përfaqësimit dhe avokaturës</t>
  </si>
  <si>
    <t>Shërbime të ndryshme shëndetsore</t>
  </si>
  <si>
    <t>Shërbime  shtypje - jo marketing</t>
  </si>
  <si>
    <t xml:space="preserve">Shërbime tjera kontraktuese </t>
  </si>
  <si>
    <t>Shërbime teknike</t>
  </si>
  <si>
    <t>Shpenzime për antarësim</t>
  </si>
  <si>
    <t>Mobile ( më pak se 1000 € )</t>
  </si>
  <si>
    <t>Telefona ( më pak se 1000 € )</t>
  </si>
  <si>
    <t>Kompjuter ( më pak se 1000 € )</t>
  </si>
  <si>
    <t>Blerje tjera - mallra dhe shërbime</t>
  </si>
  <si>
    <t>Furnizime për zyrë</t>
  </si>
  <si>
    <t>Furnizime mjeksore</t>
  </si>
  <si>
    <t>Furnizime pastrimi</t>
  </si>
  <si>
    <t>Furnizim me veshmbathje</t>
  </si>
  <si>
    <t>Bllombat</t>
  </si>
  <si>
    <t>Derivatet dhe lëndët djegëse</t>
  </si>
  <si>
    <t>Vaj</t>
  </si>
  <si>
    <t>Naftë për ngrohje qendrore</t>
  </si>
  <si>
    <t>Vaj për ngrohje qendrore</t>
  </si>
  <si>
    <t>Qymyr</t>
  </si>
  <si>
    <t>Dru</t>
  </si>
  <si>
    <t>Derivate për gjenerator</t>
  </si>
  <si>
    <t>Karburant për vetura</t>
  </si>
  <si>
    <t>Llogaritë e avansit</t>
  </si>
  <si>
    <t>Avans për udhëtime zyrtare</t>
  </si>
  <si>
    <t>Shërbimet financiare</t>
  </si>
  <si>
    <t>Provizioni bankar - Raiffeisen Bank</t>
  </si>
  <si>
    <t>Provizioni bankar - NLB Prishtinë</t>
  </si>
  <si>
    <t>Regjistrimi i automjeteve</t>
  </si>
  <si>
    <t>Sigurimi i automjeteve</t>
  </si>
  <si>
    <t>Sigurimi i ndërtesave</t>
  </si>
  <si>
    <t>Mirëmbajtja</t>
  </si>
  <si>
    <t>Mirëmbajtja dhe riparimi i automjeteve</t>
  </si>
  <si>
    <t>Mirëmbajtja e ndërtesave</t>
  </si>
  <si>
    <t>Mirëmbajtja e ndërtesave të banimit</t>
  </si>
  <si>
    <t>Mirëmbajtja e shkollave</t>
  </si>
  <si>
    <t>Mirëmbajtja e objekteve shëndetsore</t>
  </si>
  <si>
    <t>Mirëmbajtja e auto rrugëve</t>
  </si>
  <si>
    <t>Mirëmbajtja e autorrugëve lokale</t>
  </si>
  <si>
    <t>Mirëmbajtja e teknologjisë informative</t>
  </si>
  <si>
    <t>Mirëmbajtja e mobileve dhe paisjeve</t>
  </si>
  <si>
    <t>Qiraja</t>
  </si>
  <si>
    <t>Qiraja për ndërtesa</t>
  </si>
  <si>
    <t>Qiraja për paisje</t>
  </si>
  <si>
    <t>Qiraja për përdorime tjera hapsinore</t>
  </si>
  <si>
    <t>Shpenzimet e marketingut</t>
  </si>
  <si>
    <t>Reklamat dhe konkurset</t>
  </si>
  <si>
    <t>Botimet e publikimeve</t>
  </si>
  <si>
    <t>Shpenzimet për informim publik</t>
  </si>
  <si>
    <t>Shpenzimet e përfaqësimit</t>
  </si>
  <si>
    <t>Shpenzimet - Vendimet e gjykatave</t>
  </si>
  <si>
    <t xml:space="preserve">Mjetet e bartura nga viti paraprak </t>
  </si>
  <si>
    <t>Donatorët e brendshëm</t>
  </si>
  <si>
    <t>Donatorët e jashtëm</t>
  </si>
  <si>
    <t>Shërbimet Sociale</t>
  </si>
  <si>
    <t>SHPENZIMET KOMUNALE</t>
  </si>
  <si>
    <t>Granti qeveritar</t>
  </si>
  <si>
    <t>Të hyrat vetanake</t>
  </si>
  <si>
    <t>Mjetet e bartura</t>
  </si>
  <si>
    <t xml:space="preserve"> Rryma</t>
  </si>
  <si>
    <t xml:space="preserve"> Uji</t>
  </si>
  <si>
    <t xml:space="preserve"> Mbeturinat</t>
  </si>
  <si>
    <t>Ngrohja qendrore</t>
  </si>
  <si>
    <t>TRANSFERET DHE SUBVENCIONET</t>
  </si>
  <si>
    <t>Transfere për qeveri tjera</t>
  </si>
  <si>
    <t>Pagesat për përfitues individual</t>
  </si>
  <si>
    <t>Pagesa - Vendime gjyqësore</t>
  </si>
  <si>
    <t>INVESTIMET KAPITALE</t>
  </si>
  <si>
    <t>Granti Qeveritar</t>
  </si>
  <si>
    <t>Ndërtesat</t>
  </si>
  <si>
    <t>Ndërtesat e banimit</t>
  </si>
  <si>
    <t>Ndërtesat administrative afariste</t>
  </si>
  <si>
    <t>Objektet arsimore</t>
  </si>
  <si>
    <t>Objektet shëndetësore</t>
  </si>
  <si>
    <t>Objektet kulturore</t>
  </si>
  <si>
    <t xml:space="preserve">Ndërtimi i rrugëve </t>
  </si>
  <si>
    <t xml:space="preserve">Ndërtimi i autorrugëve </t>
  </si>
  <si>
    <t>Ndërtimi i rrugëve lokale</t>
  </si>
  <si>
    <t>Ujësjellësi</t>
  </si>
  <si>
    <t>Paisje ( vlera mbi 1000 € )</t>
  </si>
  <si>
    <t>Paisje të teknologjisë informative</t>
  </si>
  <si>
    <t>Mobile</t>
  </si>
  <si>
    <t>Kompjuter</t>
  </si>
  <si>
    <t>Makina fotokopjuese</t>
  </si>
  <si>
    <t>Paisje speciale mjeksore</t>
  </si>
  <si>
    <t>Softwer</t>
  </si>
  <si>
    <t>Paisje tjera</t>
  </si>
  <si>
    <t>Automjete transporti</t>
  </si>
  <si>
    <t>Vetura zyrtare</t>
  </si>
  <si>
    <t>Kamion</t>
  </si>
  <si>
    <t>Kapital tjetër</t>
  </si>
  <si>
    <t xml:space="preserve">Avansi për investime </t>
  </si>
  <si>
    <t>Toka</t>
  </si>
  <si>
    <t>Pagesa - Neni 39.2 LMFPP</t>
  </si>
  <si>
    <t>16019  -  ZYRA E KRYETARIT</t>
  </si>
  <si>
    <t xml:space="preserve">Zyra e Kryetarit , sipas funkcionit që ka , nuk krijon të hyra . </t>
  </si>
  <si>
    <t>Shpenzimi i buxhetit është si vijon :</t>
  </si>
  <si>
    <t>16319  -  ADMINISTRATA DHE PERSONELI</t>
  </si>
  <si>
    <t>Tax çertifikatat e lindjes</t>
  </si>
  <si>
    <t>Tax çertifikatat e kurorëzimit</t>
  </si>
  <si>
    <t>Tax çertifikatat e vdekjes</t>
  </si>
  <si>
    <t>Taksa tjera administrative</t>
  </si>
  <si>
    <t>Çështjet gjinore , sipas funksionit që kanë , nuk bëjnë grumbullim të të hyrave ndërsa shpenzimi i buxhetit është si vijon :</t>
  </si>
  <si>
    <t xml:space="preserve"> 16559 -  INTEGRIMET EUROPIANE</t>
  </si>
  <si>
    <t>Dinamika dhe struktura e grumbullimit të të hyrave është si vijon :</t>
  </si>
  <si>
    <t xml:space="preserve">Gjobat nga gjykatat </t>
  </si>
  <si>
    <t>Licenca për pranim teknik të lokalit</t>
  </si>
  <si>
    <t>Inspektimet e veterinarisë</t>
  </si>
  <si>
    <t>Inspektimi higjienik sanitar</t>
  </si>
  <si>
    <t>Gjithsej :</t>
  </si>
  <si>
    <t>17519  -  BUXHET E FINANCA</t>
  </si>
  <si>
    <t>Donacionet e jashtme</t>
  </si>
  <si>
    <t xml:space="preserve">         </t>
  </si>
  <si>
    <t>19595  -  ZYRA KOMUNALE PËR KOMUNITETE DHE KTHIM</t>
  </si>
  <si>
    <t>48019 - ZHVILLIMI EKONOMIK</t>
  </si>
  <si>
    <t>Licenca për transport të mallrave</t>
  </si>
  <si>
    <t>Licenca për shërbim të pijeve alkoolike</t>
  </si>
  <si>
    <t>I</t>
  </si>
  <si>
    <t>Shpenzimi i buxhetit për tre muaj është si vijon :</t>
  </si>
  <si>
    <t>65095 - GJEODEZI DHE KADASTËR</t>
  </si>
  <si>
    <t>Taksa për matjen e tokës në teren</t>
  </si>
  <si>
    <t>65495 - ÇËSHTJE PRONËSORO - JURIDIKE</t>
  </si>
  <si>
    <t>Shfrytëzimi i pronës publike</t>
  </si>
  <si>
    <t>Qiraja nga objektet publike</t>
  </si>
  <si>
    <t xml:space="preserve">Të hyrat nga shitja e pasurisë </t>
  </si>
  <si>
    <t>66100 - PLANIFIKIMI URBAN DHE MJEDISI</t>
  </si>
  <si>
    <t>Taksa komunale për leje ndërtimi</t>
  </si>
  <si>
    <t>73028 - SHËNDETËSIA - ADMINISTRATA</t>
  </si>
  <si>
    <t>74100 - SHËNDETËSIA - KUJDESI PRIMAR SHËNDETËSOR</t>
  </si>
  <si>
    <t>Taksë administrative për fletëkërkesë</t>
  </si>
  <si>
    <t>Participimet nga shëndetësia</t>
  </si>
  <si>
    <t>75590 - SHËNDETËSIA - SHËRBIMET SOCIALE</t>
  </si>
  <si>
    <t>85019 - KULTURË , RINI , SPORT</t>
  </si>
  <si>
    <t>Participim - Biblioteka</t>
  </si>
  <si>
    <t>92095 - ARSIMI - ADMINISTRATA</t>
  </si>
  <si>
    <t>92570 - ARSIMI PARASHKOLLOR - ÇERDHET</t>
  </si>
  <si>
    <t>Participimet - Çerdhet</t>
  </si>
  <si>
    <t>93540 - ARSIMI FILLOR</t>
  </si>
  <si>
    <t>94740 - ARSIMI I MESËM</t>
  </si>
  <si>
    <t>Shkolla ekonomike " Ali Hadri "</t>
  </si>
  <si>
    <t>Shkolla teknike " Shaban Spahija "</t>
  </si>
  <si>
    <t xml:space="preserve">Gjithsej : </t>
  </si>
  <si>
    <t xml:space="preserve">Participim </t>
  </si>
  <si>
    <t>Save the children</t>
  </si>
  <si>
    <t xml:space="preserve">                Save the children</t>
  </si>
  <si>
    <t>Trotuaret</t>
  </si>
  <si>
    <t>Vetura të ndihmës së shpejtë</t>
  </si>
  <si>
    <t>50409-8</t>
  </si>
  <si>
    <t xml:space="preserve"> Granti Qeveritar </t>
  </si>
  <si>
    <t xml:space="preserve"> Të hyrat vetanake </t>
  </si>
  <si>
    <t xml:space="preserve"> Huamarrja</t>
  </si>
  <si>
    <t>Huamarrja</t>
  </si>
  <si>
    <t>Gaz natyror</t>
  </si>
  <si>
    <t>Subvencionet për entitete publike</t>
  </si>
  <si>
    <t>Subvencionet për entitete jopublike</t>
  </si>
  <si>
    <t>31</t>
  </si>
  <si>
    <t>Antarësim - Oda e mjekëve të Kosovës</t>
  </si>
  <si>
    <t>Vendimet gjyqësore</t>
  </si>
  <si>
    <t xml:space="preserve">BUXHETI I REALIZUAR KOMUNAL PËR PERIUDHËN </t>
  </si>
  <si>
    <t xml:space="preserve"> Gjobat nga trafiku</t>
  </si>
  <si>
    <t>I . Të hyrat vetanake</t>
  </si>
  <si>
    <t xml:space="preserve"> gjë që mund të përcjellet nga pasqyrimi i mësipërm tabelar .</t>
  </si>
  <si>
    <t xml:space="preserve">  - Administrata</t>
  </si>
  <si>
    <t xml:space="preserve">  - Kujdesi primar shëndetsor - Participim</t>
  </si>
  <si>
    <t>Shpenzimet e përfaqësimit-Drekat zyrtare</t>
  </si>
  <si>
    <t>Dinamika dhe struktura e pagesave për shpenzime komunale mund të përcjellet nga pasqyrimi i mësipërm tabelar .</t>
  </si>
  <si>
    <t xml:space="preserve"> dhe subvencione sipas periudhave krahasuese për drejtoritë përkatëse .</t>
  </si>
  <si>
    <t>50212-1</t>
  </si>
  <si>
    <t xml:space="preserve"> Investime kapitale </t>
  </si>
  <si>
    <t xml:space="preserve">              </t>
  </si>
  <si>
    <t>Transfere kapital për entitete jopublike</t>
  </si>
  <si>
    <t xml:space="preserve">Tax çertifikatat tjera të ofiqarisë </t>
  </si>
  <si>
    <t xml:space="preserve"> Totali  :</t>
  </si>
  <si>
    <t xml:space="preserve"> Totali ( 1+2+3+4+5+6 ) </t>
  </si>
  <si>
    <t xml:space="preserve">               </t>
  </si>
  <si>
    <t>Objektet sportive</t>
  </si>
  <si>
    <t>Mirëmbajtja investive</t>
  </si>
  <si>
    <t xml:space="preserve">              16637 - INSPEKCIONI</t>
  </si>
  <si>
    <t xml:space="preserve">                   Shpenzimi i buxhetit për tre muaj është si vijon :</t>
  </si>
  <si>
    <t xml:space="preserve">              47019  -  BUJQËSI , PYLLTARI , ZHVILLIM RURAL</t>
  </si>
  <si>
    <t>Pjesëmarrja e shkollave në  participim është si vijon :</t>
  </si>
  <si>
    <t>Regjistrimi i pengut</t>
  </si>
  <si>
    <t>Tatimi në pronë</t>
  </si>
  <si>
    <t xml:space="preserve">Taksa për regjistrim të automjeteve </t>
  </si>
  <si>
    <t>Licencat tjera në afarizëm</t>
  </si>
  <si>
    <t>ekonom.</t>
  </si>
  <si>
    <t>Objektet memoriale</t>
  </si>
  <si>
    <t>Rrethoja</t>
  </si>
  <si>
    <t>I.I.Gjobat nga gjykatat</t>
  </si>
  <si>
    <t>I.II .Gjobat nga trafiku</t>
  </si>
  <si>
    <t>50008 -1</t>
  </si>
  <si>
    <t xml:space="preserve">               Save the children</t>
  </si>
  <si>
    <t xml:space="preserve">Buxheti </t>
  </si>
  <si>
    <t>i planifikuar</t>
  </si>
  <si>
    <t xml:space="preserve">                  Raporti ka për qëllim informimin sa më objektiv lidhur me ecurinë dhe me treguesit  relevant rreth përmbushjes së planit</t>
  </si>
  <si>
    <t>(I+II) Punë komunale,shërbime publike</t>
  </si>
  <si>
    <t xml:space="preserve">                Dinamika dhe struktura e të hyrave të realizuara mund të përcjellet nga pasqyrimi i mësipërm tabelar .</t>
  </si>
  <si>
    <t>Buxheti aktual</t>
  </si>
  <si>
    <t xml:space="preserve">                Bartës kryesor i financimit të shpenzimeve për kategorinë e pagave dhe meditjeve janë mjetet e Grantit Qeveritar , të cilat </t>
  </si>
  <si>
    <t>MALLRAT DHE SHËRBIMET</t>
  </si>
  <si>
    <t>Paisje tjera ( më pak se 1000 € )</t>
  </si>
  <si>
    <t>Paisje trafiku ( më pak se 1000 € )</t>
  </si>
  <si>
    <t xml:space="preserve">                Nga tabela e mëposhtme mund të përcjellet ecuria e të gjitha shpenzimeve të realizuara për këtë kategori buxhetore .</t>
  </si>
  <si>
    <t xml:space="preserve">                Bartës i pagesave për mallra dhe shërbime gjatë periudhës raportuese janë : </t>
  </si>
  <si>
    <t>Punë komunale,shërbime publike</t>
  </si>
  <si>
    <t xml:space="preserve">                Nga pasqyrimi i mëposhtëm tabelar mund të përcjellet dinamika e planifikimit dhe realizimit të shpenzimeve për transfere </t>
  </si>
  <si>
    <t xml:space="preserve">Punë komunale,shërbime publike  </t>
  </si>
  <si>
    <t xml:space="preserve">                Dinamika dhe struktura e grumbullimit të të hyrave është si vijon :</t>
  </si>
  <si>
    <t xml:space="preserve">            16519  ÇËSHTJET GJINORE</t>
  </si>
  <si>
    <t xml:space="preserve">                Shpenzimi i buxhetit për tre muaj është si vijon :</t>
  </si>
  <si>
    <t xml:space="preserve">            16795  -  PROKURIMI</t>
  </si>
  <si>
    <t>50208-1</t>
  </si>
  <si>
    <t>18019 - PUNË KOMUNALE , SHËRBIME PUBLIKE</t>
  </si>
  <si>
    <t xml:space="preserve">               Të hyrat e lartëcekura janë realizuar nga participimet .</t>
  </si>
  <si>
    <t xml:space="preserve"> Shpenzimi i buxhetit për tre muaj është si vijon :</t>
  </si>
  <si>
    <t xml:space="preserve">       - Donacionet e brendshme</t>
  </si>
  <si>
    <t xml:space="preserve">      -Donacionete jashtme</t>
  </si>
  <si>
    <t>Donacionet - Save the children</t>
  </si>
  <si>
    <t>Shërbimet kulturore</t>
  </si>
  <si>
    <t>Teatri</t>
  </si>
  <si>
    <t>Furniz.me rrymë, gjenerim dhe transmion</t>
  </si>
  <si>
    <t>Furnizim me rrymë, gjenerim dhe transmision</t>
  </si>
  <si>
    <t>85184 - TEATRI</t>
  </si>
  <si>
    <t xml:space="preserve">        - Arsimi parashkollor - Çerdhet</t>
  </si>
  <si>
    <t>Buxheti i shpenzuar</t>
  </si>
  <si>
    <t>`3 - 2</t>
  </si>
  <si>
    <t>Avans për para të imët - Petty cash</t>
  </si>
  <si>
    <t>Shpenzimet e udhëtimit zyrtar brenda vendit</t>
  </si>
  <si>
    <t>Akomodimi gjatë udhëtim. zyrtar brenda vendit</t>
  </si>
  <si>
    <t>Shpenz .tjera të udhëtimit zyrtar brenda vendit</t>
  </si>
  <si>
    <t>Shpenzimet e udhëtimit zyrtar jashtë vendit</t>
  </si>
  <si>
    <t>Shpenzimet tjera të udhët. zyrtar jashtë vendit</t>
  </si>
  <si>
    <t>Harduer për teknol. informative ( &lt; se 1000 € )</t>
  </si>
  <si>
    <t>Furnizim me ushqim dhe pije-jo dreka zyrtare</t>
  </si>
  <si>
    <t xml:space="preserve">Taksa komunale e regjistrimit të automjeteve </t>
  </si>
  <si>
    <t>Mirëmb. e ndërtesave administrative afariste</t>
  </si>
  <si>
    <t xml:space="preserve">     - Arsimi parashkollor - Çerdhet</t>
  </si>
  <si>
    <t>Gjobat nga inspektorati - denimet mandatore</t>
  </si>
  <si>
    <t>Inspektimi i artikujve ushqimor</t>
  </si>
  <si>
    <t>Licenca ,reklama,publikime në pronë publike</t>
  </si>
  <si>
    <t>Licenca,reklama e publikime në prona publ.</t>
  </si>
  <si>
    <t>Duke u bazuar në Ligjin për menaxhimin e financave publike dhe përgjegjësitë (Nr. 03/L-048)  i plotësuar dhe ndryshuar me</t>
  </si>
  <si>
    <t>Ligjin Nr.03/L-221, Ligjin Nr.04/L-116, Ligjin Nr.04/L-194, Ligjin Nr.05/L-063 dhe me Ligjin Nr.05/L-007 Drejtorati për Buxhet e financa</t>
  </si>
  <si>
    <t>është i obliguar t`i dorrëzoj raportet tremujore dhe raportin vjetor të buxhetit për vitin fiskal .</t>
  </si>
  <si>
    <t>mund të përcjellet dinamika e të punësuarve nëpër programe,si në raport me numrin aktual për periudhën raportuese poashtu edhe në</t>
  </si>
  <si>
    <t>dhe grumbullimit të mjeteve,përmbushjes së obligimeve të planifikuar ,dinamikën dhe strukturën e mjeteve të planifikuara si dhe</t>
  </si>
  <si>
    <t>realizimin e tyre sipas kategorive buxhetore,angazhimet kadrovike si dhe treguesit tjerë që kanë ndikuar në rezultatet e përgjithshme.</t>
  </si>
  <si>
    <t>Tax për verifikim të dokumenteve të ndryshme</t>
  </si>
  <si>
    <t>Assambleja komunale</t>
  </si>
  <si>
    <t>Taksa për verifikim të dok.të ndr.(hipot.bank.)</t>
  </si>
  <si>
    <t>Taksa për parkim publik,kampim,rekreacion</t>
  </si>
  <si>
    <t>Licenca,reklama,publikime në pronë publike</t>
  </si>
  <si>
    <t>Tax-verif.i dok.të ndr.- kryerja e shërb.ushtarak</t>
  </si>
  <si>
    <t xml:space="preserve"> Vërtetime të ndryshme dhe leje për itenerar</t>
  </si>
  <si>
    <t>Taksa për verifikim të dokument. të ndryshme</t>
  </si>
  <si>
    <t xml:space="preserve">Taksa administrative për fletëkërkesë </t>
  </si>
  <si>
    <t>Licenca për shërbime profesionale</t>
  </si>
  <si>
    <t>Gjobat nga pyjet</t>
  </si>
  <si>
    <t xml:space="preserve">Çertifikata për transportin e kafshëve </t>
  </si>
  <si>
    <t>Licencat për pranim teknik të lokalit</t>
  </si>
  <si>
    <t xml:space="preserve">ÇertifIikata për ndrrimin e destinac. të tokës </t>
  </si>
  <si>
    <t>Taksë për pjesëmarrje në tender</t>
  </si>
  <si>
    <t>Licenca për gurthyes dhe miniera</t>
  </si>
  <si>
    <t xml:space="preserve">Të hyrat nga shitja e mallrave </t>
  </si>
  <si>
    <t>Taksat për zhavor</t>
  </si>
  <si>
    <t>Pëlqimi për eksploatimin e resurseve natyrore</t>
  </si>
  <si>
    <t xml:space="preserve">Taksa për regjistrimin e trashigimisë </t>
  </si>
  <si>
    <t>Qiraja  nga objektet publike</t>
  </si>
  <si>
    <t>Licenca,reklama e publikime në pronë publ.</t>
  </si>
  <si>
    <t>Buxhet e financa 403.89 € , Arsim fillor 17.00 €</t>
  </si>
  <si>
    <t>Shërbimet sociale</t>
  </si>
  <si>
    <t>Kulturë , rini ,sport</t>
  </si>
  <si>
    <t>`04</t>
  </si>
  <si>
    <t xml:space="preserve">                Nga tabela që vijon mund të përcjellet dinamika dhe struktura e realizimit të buxhetit sipas drejtorive për të gjitha kategoritë </t>
  </si>
  <si>
    <t>Puntorët me kontratë ( jo në listen e pagave )</t>
  </si>
  <si>
    <t xml:space="preserve">                Dinamika e shpenzimeve për paga dhe meditje shënon ecuri të ndryshme , si në raport me periudhën  krahasuese poashtu</t>
  </si>
  <si>
    <t>Financimi i buxhetit për mallra dhe shërbime është bërë nga këto burime :</t>
  </si>
  <si>
    <t>Shërbimet e regjistrimit dhe sigurimit</t>
  </si>
  <si>
    <t xml:space="preserve">     - Integrimet europiane</t>
  </si>
  <si>
    <t>Telefoni</t>
  </si>
  <si>
    <t>Subv.për entit.publike kult. ( teatër, bibliotekë)</t>
  </si>
  <si>
    <t xml:space="preserve"> Financimi i kësaj kategorie buxhetore është bërë nga burimet e mëposhtme :</t>
  </si>
  <si>
    <t xml:space="preserve">            16919  -  ASSAMBLEJA KOMUNALE</t>
  </si>
  <si>
    <t xml:space="preserve">                 Në raport me periudhën e njajtë të vitit paraprak dinamika e grumbullimit të të hyrave gjatë periudhës raportuese është më e</t>
  </si>
  <si>
    <t xml:space="preserve"> II .Gjobat nga trafiku</t>
  </si>
  <si>
    <t xml:space="preserve">  I.Të hyrat vetanake</t>
  </si>
  <si>
    <t>Të hyrat ( I + II )</t>
  </si>
  <si>
    <t xml:space="preserve">               Shpenzimi i buxhetit për tre muaj është si vijon :</t>
  </si>
  <si>
    <t xml:space="preserve">Çertifikata për ndrrimin e destinacion. të tokës </t>
  </si>
  <si>
    <t>Taksa administr. për fletëkërkesë - leje pune</t>
  </si>
  <si>
    <t xml:space="preserve">Licenca për shërbime profesionale - speciale </t>
  </si>
  <si>
    <t>Vërtetime të ndryshme dhe leje për itenerar</t>
  </si>
  <si>
    <t>Licenca,reklama e publikim. në prona pubike</t>
  </si>
  <si>
    <t>Paga dhe meditje</t>
  </si>
  <si>
    <t>Mallra dhe shërbime</t>
  </si>
  <si>
    <t>Shpenzime komunale</t>
  </si>
  <si>
    <t>Transfere dhe subvencione</t>
  </si>
  <si>
    <t>Investime kapitale</t>
  </si>
  <si>
    <t>Taksa për regjistrimin e trashigimisë - pronës</t>
  </si>
  <si>
    <t xml:space="preserve">               Teatri , sipas funksionit që ka , nuk bën grumbullim të të hyrave .</t>
  </si>
  <si>
    <t xml:space="preserve">                Në raport me periudhën e njajtë të vitit paraprak dinamika e grumbullimit të të hyrave vetanake gjatë periudhës raportuese</t>
  </si>
  <si>
    <t>18295  EMERGJENCA - ZJARRËFIKËSAT</t>
  </si>
  <si>
    <t>Integrimet europiane</t>
  </si>
  <si>
    <t>Shërbime sociale</t>
  </si>
  <si>
    <t>Kontrolli teknik i aparateve  të zjarrëfikjes</t>
  </si>
  <si>
    <t>Pëlqimi me rregull. nga mbrojtja nga zjarri</t>
  </si>
  <si>
    <t>Dhënja e pëlqimit në dokumente inv. teknike</t>
  </si>
  <si>
    <t xml:space="preserve">dhe </t>
  </si>
  <si>
    <t>Antarësim - Oda e infermierëve të Kosovës</t>
  </si>
  <si>
    <t>Tatimi i ndalur në burim në të ardh. personale</t>
  </si>
  <si>
    <t>Akomodimi gjatë udhëtimit zyrtar jashtë vendit</t>
  </si>
  <si>
    <t>Shërbime të ndryshme intelektual. dhe këshill.</t>
  </si>
  <si>
    <t>Blerje e mobil. dhe paisjeve ( &lt; se 1000 € )</t>
  </si>
  <si>
    <t>Paisje speciale mjeksore ( më pak se 1000 € )</t>
  </si>
  <si>
    <t>Makina fotokopjuese ( më pak se 1000 )</t>
  </si>
  <si>
    <t>Pensionet për persona me aftësi të kufizuar</t>
  </si>
  <si>
    <t xml:space="preserve">               Dinamika dhe struktura e grumbullimit të të hyrave është si vijon :</t>
  </si>
  <si>
    <t xml:space="preserve">                Në raport me periudhën e njajtë të vitit paraprak dinamika e grumbullimit të të hyrave vetanake gjatë periudhës janar - mars të</t>
  </si>
  <si>
    <t>Licenca , reklama e publikime në prona publ.</t>
  </si>
  <si>
    <t xml:space="preserve"> Mjetet e bartura nga viti  2020</t>
  </si>
  <si>
    <t>6</t>
  </si>
  <si>
    <t>Pagesa për vendime gjyqësore</t>
  </si>
  <si>
    <t>3-5</t>
  </si>
  <si>
    <t>19</t>
  </si>
  <si>
    <t>26</t>
  </si>
  <si>
    <t>30</t>
  </si>
  <si>
    <t>32</t>
  </si>
  <si>
    <t>33</t>
  </si>
  <si>
    <t>34</t>
  </si>
  <si>
    <t>35</t>
  </si>
  <si>
    <t>36</t>
  </si>
  <si>
    <t>Punë komunale , shërbime publike</t>
  </si>
  <si>
    <t>Licenca per pranim teknik te lokalit</t>
  </si>
  <si>
    <t xml:space="preserve">Participimet </t>
  </si>
  <si>
    <t>EU-UNIONI EUROPIAN</t>
  </si>
  <si>
    <t xml:space="preserve"> 04 . Huamarrja</t>
  </si>
  <si>
    <t xml:space="preserve">10. Granti Qeveritar </t>
  </si>
  <si>
    <t xml:space="preserve">21 . Të hyrat vetanake </t>
  </si>
  <si>
    <t xml:space="preserve"> 22 . Mjetet e bartura nga viti  2021</t>
  </si>
  <si>
    <t xml:space="preserve"> 31. Donatorët e brendshëm</t>
  </si>
  <si>
    <t xml:space="preserve">  Donacionet e jashtme</t>
  </si>
  <si>
    <t>Sherbime publike - Infrastruktura rugore</t>
  </si>
  <si>
    <t>Rezervat</t>
  </si>
  <si>
    <t>Paisje muzikore</t>
  </si>
  <si>
    <t>I. Administrata</t>
  </si>
  <si>
    <t xml:space="preserve">                Nga çertifikatat për ndrrimin e destinacionit të tokës janë grumbulluar të gjitha të hyrat gjatë periudhës raportuese dhe  </t>
  </si>
  <si>
    <t xml:space="preserve">                Në shumën e gjithmbarshme të shpenzimeve buxhetore pagat dhe meditjet marrin pjesë me 100 % .</t>
  </si>
  <si>
    <t>Donacione-EU-Unioni europian</t>
  </si>
  <si>
    <t xml:space="preserve">          I. Shërbimet socijale Pejë</t>
  </si>
  <si>
    <t xml:space="preserve">          II. Shërbimet Rezidenciale Pejë</t>
  </si>
  <si>
    <t>Shërbimet Rezidenciale-Pejë</t>
  </si>
  <si>
    <t>Don. e jashtme - 49 - Eu-Unioni Europian</t>
  </si>
  <si>
    <t>Taksa për certif. të pronësisë dhe kopje plani</t>
  </si>
  <si>
    <t>Taksa për certifikata të pronësisë dhe kopje plani</t>
  </si>
  <si>
    <t>Donacione-49 EU-Unioni europian</t>
  </si>
  <si>
    <t>Depot</t>
  </si>
  <si>
    <t>Shërbimet Sociale dhe Rezedenciale</t>
  </si>
  <si>
    <t>Shërbimet Sociale - Pejë</t>
  </si>
  <si>
    <t>Shërbimet Rezedenciale - Pejë</t>
  </si>
  <si>
    <t>I - III - 2024</t>
  </si>
  <si>
    <t>Licenca për pranim teknik lokalit</t>
  </si>
  <si>
    <t>Partucipimet</t>
  </si>
  <si>
    <t>Odat profesionale</t>
  </si>
  <si>
    <t>Përvoja e punës</t>
  </si>
  <si>
    <t>Shtesa e vecantë për të zgjedhurit</t>
  </si>
  <si>
    <t>Shtesa për vëllimin e punes</t>
  </si>
  <si>
    <t>Kujdestaria, puna gjatë natës &amp; I puna jashtë orarit të punës</t>
  </si>
  <si>
    <t>Shtesat tranzitore</t>
  </si>
  <si>
    <t>Shërbimet e vecanta-Konsulente dhe kon.indi</t>
  </si>
  <si>
    <t>Mirëmbajtja rutinore</t>
  </si>
  <si>
    <t>Pagesat për tarifa-vendimet gjyqë./përmbarim</t>
  </si>
  <si>
    <t>Pagesat - Gjobat ndërinstitucionale</t>
  </si>
  <si>
    <t>Shërbime Rezedencijale - Pejë</t>
  </si>
  <si>
    <t>Sigurimi fizik I objekteve publike</t>
  </si>
  <si>
    <t>Furnizim me ushqim për kafshë</t>
  </si>
  <si>
    <t>Shërbime Rezedenciale - Pejë</t>
  </si>
  <si>
    <t>Ristruktuimi I potencialit fizik</t>
  </si>
  <si>
    <t>Transport I nxënësave</t>
  </si>
  <si>
    <t>Sistemi e ujitjes</t>
  </si>
  <si>
    <t>Strukturat tjera ndërtimore(nder.Zipline ne Pogurit)</t>
  </si>
  <si>
    <t>Fushat sportive</t>
  </si>
  <si>
    <t>Qiraja nga prona publike</t>
  </si>
  <si>
    <t>Të hyrat në pritje për shpërndarje</t>
  </si>
  <si>
    <t xml:space="preserve">Shkolla e m. Artit O. Paskalli </t>
  </si>
  <si>
    <t>buxhetore, sipas periudhave krahasuese dhe në raport me planifikimin vjetor.</t>
  </si>
  <si>
    <t xml:space="preserve">           </t>
  </si>
  <si>
    <t>Shërbimet Rezidenciale Pejë</t>
  </si>
  <si>
    <t>75592 -SHËRBIMET REZEDENCIJALE - PEJE</t>
  </si>
  <si>
    <t>57</t>
  </si>
  <si>
    <t>40</t>
  </si>
  <si>
    <t>Taksa për shtetësi</t>
  </si>
  <si>
    <t>Taksa për pjesëmarje në tender</t>
  </si>
  <si>
    <t>Tatimi në toke</t>
  </si>
  <si>
    <t>Akomodimi për mik.pritje të del. të jashtme</t>
  </si>
  <si>
    <t>Në raport me vitin e kaluar tre mujorshi I ketij viti ka tejkalim te shpenzimeve ne keto kodet ekonomike:</t>
  </si>
  <si>
    <t xml:space="preserve">Dinamika dhe struktura e grumbullimit të të hyrave është si vijon :                                                                                             </t>
  </si>
  <si>
    <t xml:space="preserve">             Dinamika dhe struktura e të hyrave të grumbulluara  mund të përcjellet nga pasqyra tabelare por  vlen të ceket se të hyrat nga </t>
  </si>
  <si>
    <t xml:space="preserve">                Brenda drejtorive , dinamika dhe struktura e pagesave për mallra dhe shërbime është e ndrushme , si në raport me </t>
  </si>
  <si>
    <t>I - XII -  2025</t>
  </si>
  <si>
    <t>JANAR - MARS TË VITIT  2025</t>
  </si>
  <si>
    <t xml:space="preserve">46 Save the children </t>
  </si>
  <si>
    <t>49 EU - Unioni europian</t>
  </si>
  <si>
    <t>54 Qeveria Italiane</t>
  </si>
  <si>
    <t>60 UN Habitat</t>
  </si>
  <si>
    <t xml:space="preserve">61 Qeveria Zvicerane </t>
  </si>
  <si>
    <t xml:space="preserve">65 UNDP </t>
  </si>
  <si>
    <t>97 Qeveria Kroate</t>
  </si>
  <si>
    <t xml:space="preserve">Arsim I mesem </t>
  </si>
  <si>
    <t>I - III -  2025</t>
  </si>
  <si>
    <t>I - III - 2025</t>
  </si>
  <si>
    <t>Para xhepi/meditjet per udhetime zyrtare jashte vendit</t>
  </si>
  <si>
    <t>Transferet për entitetet jopublike</t>
  </si>
  <si>
    <t>Rrjetet e kanalizimit</t>
  </si>
  <si>
    <t>Shtreterit e lumenjve</t>
  </si>
  <si>
    <t>Parqet dhe hapësirat publike</t>
  </si>
  <si>
    <t xml:space="preserve">`- Drejtoratit për Punë komunale dhe shërbime teknike në shumën                        23,104.81 € </t>
  </si>
  <si>
    <t xml:space="preserve">                Donacionet e brendshme arrijnë shumën prej 25,472.30 € janë të destinuara pranë :</t>
  </si>
  <si>
    <t>Realizimi i buxhetit sipas kategorive ekonomike është si vijon :</t>
  </si>
  <si>
    <t>Pagesa për Vendime Gjyqesore për këtë periudhen raportuese në këtë kategori ekonomike nuk ka.</t>
  </si>
  <si>
    <t xml:space="preserve">                   Dinamika dhe struktura e pagesave për mallra dhe shërbime sipas kodeve ekonomike shënon ecuri të ndryshme , si në raport me</t>
  </si>
  <si>
    <t>Të hyrat e bartura nga viti  2024</t>
  </si>
  <si>
    <t xml:space="preserve">Urat </t>
  </si>
  <si>
    <t xml:space="preserve">                Burim i financimit të kësaj kategorie buxhetore janë mjetet e Grantit Qeveritar  </t>
  </si>
  <si>
    <t xml:space="preserve">    Shikuar sipas drejtorive ecuria e shpenzimeve për projekte kapitale është si vijon :</t>
  </si>
  <si>
    <t>Sipas lartësisë së pjesëmarrjes pasojnë :</t>
  </si>
  <si>
    <t>ose</t>
  </si>
  <si>
    <t>Drejtorati Bujqësi, pylltari, zhvillim rural</t>
  </si>
  <si>
    <t>etj.</t>
  </si>
  <si>
    <t>Drejtorati për buxhet dhe financa</t>
  </si>
  <si>
    <t xml:space="preserve">Drejtoria Arsimit </t>
  </si>
  <si>
    <t>Drejtoria Administrates</t>
  </si>
  <si>
    <t>Dinamika dhe struktura e realizimit të investimeve kapitale sipas drejtorive mund të përcjellet nga pasqyrimi tabelar ndërsa destinimi i tyre</t>
  </si>
  <si>
    <t>është si vijon :</t>
  </si>
  <si>
    <r>
      <t xml:space="preserve">               </t>
    </r>
    <r>
      <rPr>
        <b/>
        <sz val="10"/>
        <color indexed="8"/>
        <rFont val="Arial Narrow"/>
        <family val="2"/>
      </rPr>
      <t xml:space="preserve"> Shpenzimi i buxhetit është si vijon :</t>
    </r>
  </si>
  <si>
    <r>
      <t xml:space="preserve">         </t>
    </r>
    <r>
      <rPr>
        <b/>
        <sz val="10"/>
        <color indexed="8"/>
        <rFont val="Arial Narrow"/>
        <family val="2"/>
      </rPr>
      <t xml:space="preserve">       Shpenzimi i buxhetit për tre muaj është si vijon :</t>
    </r>
  </si>
  <si>
    <t xml:space="preserve">                Në shumën e gjithmbarshme të shpenzimeve buxhetore pagat dhe meditjet marrin pjesë me 100.00 % .</t>
  </si>
  <si>
    <t xml:space="preserve">                Në emër të mallrave dhe shërbimeve nuk ka shpenzim në këtë periudhen raportuese.</t>
  </si>
  <si>
    <r>
      <t xml:space="preserve">Nga transfere dhe subvencione për këtë periudhen raportuese nuk ka shpenzim, plani arrijnë 90,000.00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>.</t>
    </r>
  </si>
  <si>
    <r>
      <t xml:space="preserve">      </t>
    </r>
    <r>
      <rPr>
        <b/>
        <sz val="10"/>
        <color indexed="8"/>
        <rFont val="Arial Narrow"/>
        <family val="2"/>
      </rPr>
      <t xml:space="preserve">          Shpenzimi i buxhetit për tre muaj është si vijon :</t>
    </r>
  </si>
  <si>
    <t>Pagesat për shpenzime komunale dhe transfere dhe subvencione për tre muaj të vitit raportues nuk ka.</t>
  </si>
  <si>
    <t>më të ulta nga të njejta periudha nga viti paraprak.</t>
  </si>
  <si>
    <t>plani për vitin raportuese.</t>
  </si>
  <si>
    <t>Donacione-49 EU-Unioni europian kapin shumën prej 0.00 €</t>
  </si>
  <si>
    <r>
      <t xml:space="preserve">     </t>
    </r>
    <r>
      <rPr>
        <sz val="10"/>
        <color indexed="8"/>
        <rFont val="Arial Narrow"/>
        <family val="2"/>
      </rPr>
      <t xml:space="preserve">          Shikuar sipas drejtorive shpenzimet komunale kanë ecurinë si vijon : </t>
    </r>
  </si>
  <si>
    <t xml:space="preserve">`- Drejtoratit për Bujqësi , pylltari , zhvillim rural në shumën                                          2,015.49 €  </t>
  </si>
  <si>
    <t xml:space="preserve">  `- Arsim fillor                                                                                                                              352.00 € </t>
  </si>
  <si>
    <t>8</t>
  </si>
  <si>
    <t>18</t>
  </si>
  <si>
    <t>4</t>
  </si>
  <si>
    <t>11</t>
  </si>
  <si>
    <t>345</t>
  </si>
  <si>
    <t>Të hyrat nga viti I kaluar</t>
  </si>
  <si>
    <t>Të hyrat nga viti kaluar</t>
  </si>
  <si>
    <r>
      <t xml:space="preserve">Nga Drejtoria Administrates ka realizim ma pak se ne njejten periudhen nga viti paraprak per 32.90 </t>
    </r>
    <r>
      <rPr>
        <sz val="11"/>
        <color theme="1"/>
        <rFont val="Calibri"/>
        <family val="2"/>
      </rPr>
      <t>%.</t>
    </r>
  </si>
  <si>
    <r>
      <t xml:space="preserve">Hyrat nga Buxhet dhe Financa shenojne rritje per 2.67 </t>
    </r>
    <r>
      <rPr>
        <sz val="11"/>
        <color theme="1"/>
        <rFont val="Calibri"/>
        <family val="2"/>
      </rPr>
      <t>%</t>
    </r>
  </si>
  <si>
    <t>Ne drejtori I Bujqesise është shenuar rrijtja e madhe sidomos te ÇertifIikata për ndrrimin e destinac. të tokës.</t>
  </si>
  <si>
    <r>
      <t xml:space="preserve">Në Sherbime kadastrale shenohet ulja per 45.05 </t>
    </r>
    <r>
      <rPr>
        <sz val="11"/>
        <color theme="1"/>
        <rFont val="Calibri"/>
        <family val="2"/>
      </rPr>
      <t>%</t>
    </r>
  </si>
  <si>
    <r>
      <t xml:space="preserve">Drejtoria Çështjet pronësore - juridike ka realizu rritje per 23.42 </t>
    </r>
    <r>
      <rPr>
        <sz val="11"/>
        <color theme="1"/>
        <rFont val="Calibri"/>
        <family val="2"/>
      </rPr>
      <t>%</t>
    </r>
  </si>
  <si>
    <t xml:space="preserve">Nga kategori ekonomike realizimi është si ne tabele posht </t>
  </si>
  <si>
    <t xml:space="preserve"> të lokalit per 81.84 %</t>
  </si>
  <si>
    <r>
      <t xml:space="preserve">Hyrat nga Inspekcioni jan realizu ma pak per 66.99 </t>
    </r>
    <r>
      <rPr>
        <sz val="11"/>
        <color theme="1"/>
        <rFont val="Calibri"/>
        <family val="2"/>
      </rPr>
      <t>%. Ulja ka shenuar te Licencat për pranim teknik</t>
    </r>
  </si>
  <si>
    <r>
      <t xml:space="preserve"> publik,kampim,rekreacion per 93.13 % dhe Licenca,reklama,publikime në pronë publike per 87.06 </t>
    </r>
    <r>
      <rPr>
        <sz val="11"/>
        <color theme="1"/>
        <rFont val="Calibri"/>
        <family val="2"/>
      </rPr>
      <t>%</t>
    </r>
    <r>
      <rPr>
        <sz val="11"/>
        <color theme="1"/>
        <rFont val="Calibri"/>
        <family val="2"/>
        <scheme val="minor"/>
      </rPr>
      <t>.</t>
    </r>
  </si>
  <si>
    <r>
      <t xml:space="preserve">Ulja ka shenuar edhe ne drejtori Infrastruktura rugore per 79.31 </t>
    </r>
    <r>
      <rPr>
        <sz val="11"/>
        <color theme="1"/>
        <rFont val="Calibri"/>
        <family val="2"/>
      </rPr>
      <t>%, ulja ka shenuar nga Taksa për parkim</t>
    </r>
  </si>
  <si>
    <t>Vlen të ceket se nga drejtoria Planifikimi urban dhe mjedisi ka shenuar ulja sidomos per Taksa komunale</t>
  </si>
  <si>
    <t xml:space="preserve"> për leje ndërtimi per 77.15 % si nga njejta periudha nga viti paraprak.</t>
  </si>
  <si>
    <t>Nga kodet ekonomike për madhra dhe shpenzime per Shërbimet e përfaqësimit dhe avokaturës</t>
  </si>
  <si>
    <r>
      <t xml:space="preserve">ka ulje per 63.71 </t>
    </r>
    <r>
      <rPr>
        <sz val="11"/>
        <color theme="1"/>
        <rFont val="Calibri"/>
        <family val="2"/>
      </rPr>
      <t xml:space="preserve">% nga periudhe janar-mars 2025. </t>
    </r>
  </si>
  <si>
    <r>
      <t xml:space="preserve">Nga Shërbime tjera kontraktuese ka rritje e shpenzimit për 3.61 </t>
    </r>
    <r>
      <rPr>
        <sz val="11"/>
        <color theme="1"/>
        <rFont val="Calibri"/>
        <family val="2"/>
      </rPr>
      <t>%</t>
    </r>
  </si>
  <si>
    <r>
      <t xml:space="preserve">Për Sigurimin fizik I objekteve publike janë shpenzuar 60,151.26 </t>
    </r>
    <r>
      <rPr>
        <sz val="11"/>
        <color theme="1"/>
        <rFont val="Calibri"/>
        <family val="2"/>
      </rPr>
      <t>€</t>
    </r>
  </si>
  <si>
    <r>
      <t xml:space="preserve">Nga Blerje e mobil. dhe paisjeve ( &lt; se 1000 € ) ka ulje për 57.29 </t>
    </r>
    <r>
      <rPr>
        <sz val="11"/>
        <color theme="1"/>
        <rFont val="Calibri"/>
        <family val="2"/>
      </rPr>
      <t>%</t>
    </r>
  </si>
  <si>
    <r>
      <t xml:space="preserve">Për furnizim nga madhra dhe sherbime ka ulje per 9.45 </t>
    </r>
    <r>
      <rPr>
        <sz val="11"/>
        <color theme="1"/>
        <rFont val="Calibri"/>
        <family val="2"/>
      </rPr>
      <t>%</t>
    </r>
  </si>
  <si>
    <r>
      <t xml:space="preserve">Për Derivatet dhe lëndët djegëse ka ulje nga shpenzimi per 11.06 </t>
    </r>
    <r>
      <rPr>
        <sz val="11"/>
        <color theme="1"/>
        <rFont val="Calibri"/>
        <family val="2"/>
      </rPr>
      <t>%</t>
    </r>
  </si>
  <si>
    <r>
      <t xml:space="preserve">Për Mirembajtje ka rritje 14.27 </t>
    </r>
    <r>
      <rPr>
        <sz val="11"/>
        <color theme="1"/>
        <rFont val="Calibri"/>
        <family val="2"/>
      </rPr>
      <t>%</t>
    </r>
  </si>
  <si>
    <r>
      <t xml:space="preserve">Nga Shpenzimet - Vendimet e gjykatave janë shpenzuar 143.605.92 </t>
    </r>
    <r>
      <rPr>
        <sz val="11"/>
        <color theme="1"/>
        <rFont val="Calibri"/>
        <family val="2"/>
      </rPr>
      <t>€</t>
    </r>
  </si>
  <si>
    <r>
      <t xml:space="preserve">Nga Investime kapitale janë shpenzuar 2,469,352.27 </t>
    </r>
    <r>
      <rPr>
        <sz val="11"/>
        <color theme="1"/>
        <rFont val="Calibri"/>
        <family val="2"/>
      </rPr>
      <t>€ ose 194.29 %</t>
    </r>
    <r>
      <rPr>
        <sz val="11"/>
        <color theme="1"/>
        <rFont val="Calibri"/>
        <family val="2"/>
        <scheme val="minor"/>
      </rPr>
      <t xml:space="preserve"> ma shum se ne njejten periudhen </t>
    </r>
  </si>
  <si>
    <t>nga viti paraprak</t>
  </si>
  <si>
    <r>
      <t xml:space="preserve">Ndërtimi i rrugëve shenon rritje per 167.27 </t>
    </r>
    <r>
      <rPr>
        <sz val="11"/>
        <color theme="1"/>
        <rFont val="Calibri"/>
        <family val="2"/>
      </rPr>
      <t>% ose 1,317,207.08 €.</t>
    </r>
  </si>
  <si>
    <r>
      <t xml:space="preserve">Ndërtimi i rrugëve lokale 807,989.05  </t>
    </r>
    <r>
      <rPr>
        <sz val="11"/>
        <color theme="1"/>
        <rFont val="Calibri"/>
        <family val="2"/>
      </rPr>
      <t>€</t>
    </r>
  </si>
  <si>
    <r>
      <t xml:space="preserve">Trotuaret 389,367.72 </t>
    </r>
    <r>
      <rPr>
        <sz val="11"/>
        <color theme="1"/>
        <rFont val="Calibri"/>
        <family val="2"/>
      </rPr>
      <t>€</t>
    </r>
  </si>
  <si>
    <r>
      <t xml:space="preserve">Rrjetet e kanalizimit 119,850.31 </t>
    </r>
    <r>
      <rPr>
        <sz val="11"/>
        <color theme="1"/>
        <rFont val="Calibri"/>
        <family val="2"/>
      </rPr>
      <t>€</t>
    </r>
  </si>
  <si>
    <r>
      <rPr>
        <b/>
        <sz val="11"/>
        <color theme="1"/>
        <rFont val="Calibri"/>
        <family val="2"/>
        <scheme val="minor"/>
      </rPr>
      <t>Për ndertesat janë shpenzuar</t>
    </r>
    <r>
      <rPr>
        <sz val="11"/>
        <color theme="1"/>
        <rFont val="Calibri"/>
        <family val="2"/>
        <scheme val="minor"/>
      </rPr>
      <t xml:space="preserve"> total 644,169.94 </t>
    </r>
    <r>
      <rPr>
        <sz val="11"/>
        <color theme="1"/>
        <rFont val="Calibri"/>
        <family val="2"/>
      </rPr>
      <t>€. Objektet arsimore 384,002.31 €, Objektet sportive 142,117.63 €</t>
    </r>
  </si>
  <si>
    <r>
      <rPr>
        <b/>
        <sz val="11"/>
        <color theme="1"/>
        <rFont val="Calibri"/>
        <family val="2"/>
        <scheme val="minor"/>
      </rPr>
      <t>Për Toke</t>
    </r>
    <r>
      <rPr>
        <sz val="11"/>
        <color theme="1"/>
        <rFont val="Calibri"/>
        <family val="2"/>
        <scheme val="minor"/>
      </rPr>
      <t xml:space="preserve"> është paguar ma pak se ne njejten periudhen nga viti paraprak për 22.80 </t>
    </r>
    <r>
      <rPr>
        <sz val="11"/>
        <color theme="1"/>
        <rFont val="Calibri"/>
        <family val="2"/>
      </rPr>
      <t>%</t>
    </r>
  </si>
  <si>
    <r>
      <rPr>
        <b/>
        <sz val="11"/>
        <color theme="1"/>
        <rFont val="Calibri"/>
        <family val="2"/>
        <scheme val="minor"/>
      </rPr>
      <t>Pagesa Vendime gjyqesore</t>
    </r>
    <r>
      <rPr>
        <sz val="11"/>
        <color theme="1"/>
        <rFont val="Calibri"/>
        <family val="2"/>
        <scheme val="minor"/>
      </rPr>
      <t xml:space="preserve"> arrijne shumen prej 273,480.76 </t>
    </r>
    <r>
      <rPr>
        <sz val="11"/>
        <color theme="1"/>
        <rFont val="Calibri"/>
        <family val="2"/>
      </rPr>
      <t>€</t>
    </r>
  </si>
  <si>
    <t>PËR PERIUDHËN JANAR – MARS  2026</t>
  </si>
  <si>
    <t>PEJË  2026</t>
  </si>
  <si>
    <t>Buxheti i realizuar komunal për periudhën janar - mars 2026</t>
  </si>
  <si>
    <t>Të hyrat vetanake të realizuara gjatë periudhës janar - mars të vitit  2026</t>
  </si>
  <si>
    <t>Shpenzimet e realizuara buxhetore për periudhën janar - mars 2026</t>
  </si>
  <si>
    <t>JANAR - MARS 2026</t>
  </si>
  <si>
    <t xml:space="preserve">                 Ecuria e të hyrave të arketuara dhe shpenzimeve të realizuara  gjatë periudhës janar - mars të vitit  2026 është e prezentuar tek</t>
  </si>
  <si>
    <t>të gjitha programet në raport me planin për vitin 2026 dhe realizimin gjatë periudhës së njajtë të vitit paraprak .</t>
  </si>
  <si>
    <t>I - XII -  2026</t>
  </si>
  <si>
    <t>JANAR - MARS TË VITIT  2026</t>
  </si>
  <si>
    <t>Gjatë periudhës janar - mars të vitit  2026 dinamika dhe struktura e të hyrave të realizuara vetanake shënon ecuri të  ndryshme ,</t>
  </si>
  <si>
    <t>si në raport me planifikimin për vitin 2026, poashtu edhe në raport me realizimin gjatë periudhës krahasuese .</t>
  </si>
  <si>
    <t>I - XII - 2026</t>
  </si>
  <si>
    <t xml:space="preserve">                Komuna e Pejës sipas planit për vitin fiskal  2026 ka planifikuar të hyra vetanake në shumë prej 6,183,550.00 € .</t>
  </si>
  <si>
    <t xml:space="preserve">                SHPENZIMET E REALIZUARA BUXHETORE PËR PERIUDHËN JANAR - MARS 2026</t>
  </si>
  <si>
    <t xml:space="preserve">                 Në pajtim me Ligjin Nr. 07/L-001 mbi Ndarjet buxhetore për Buxhetin e Republikës së Kosovës për vitin 2026, buxheti komunal</t>
  </si>
  <si>
    <t>për vitin 2026 duket si vijon :</t>
  </si>
  <si>
    <t>Buxheti aktual    I - XII - 2026</t>
  </si>
  <si>
    <t>I - III -  2026</t>
  </si>
  <si>
    <t>Granti qeveritar arrinë shumën prej 35,770,288.00 € dhe të hyrat vetanake 6,183,551.00 €.</t>
  </si>
  <si>
    <t>Donacionet e jashtme , në lartësi prej 220,592.48 € janë nga :</t>
  </si>
  <si>
    <t>Arsim parashkollor 2,589.72 €, dhe arsim fillor</t>
  </si>
  <si>
    <r>
      <t xml:space="preserve">nga paga 487.88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 xml:space="preserve"> dhe 5.00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 xml:space="preserve"> nga mallra dhe sherbime.</t>
    </r>
  </si>
  <si>
    <t>Arsim I  mesem 8,774.97 € nga 13.</t>
  </si>
  <si>
    <t xml:space="preserve">Zv. Ekon. me 21,748.12 € nga 13. dhe 19,714.32 nga 20. </t>
  </si>
  <si>
    <t xml:space="preserve">Shë.Kult. 151,990.2€ nga 13. dhe 4,517.00 € nga 20. </t>
  </si>
  <si>
    <t>Sh. Kulturore nga mallra dhe sherbime</t>
  </si>
  <si>
    <t>Buxhet e fin. 1,867.13 €, Arsim i mesëm 244.62 €</t>
  </si>
  <si>
    <t>Buxheti aktual I -XII - 2026</t>
  </si>
  <si>
    <r>
      <t xml:space="preserve">    </t>
    </r>
    <r>
      <rPr>
        <b/>
        <sz val="10"/>
        <color indexed="8"/>
        <rFont val="Arial Narrow"/>
        <family val="2"/>
      </rPr>
      <t xml:space="preserve">     I. </t>
    </r>
    <r>
      <rPr>
        <sz val="10"/>
        <color indexed="8"/>
        <rFont val="Arial Narrow"/>
        <family val="2"/>
      </rPr>
      <t xml:space="preserve">  Administrata </t>
    </r>
  </si>
  <si>
    <r>
      <t xml:space="preserve">         </t>
    </r>
    <r>
      <rPr>
        <b/>
        <sz val="10"/>
        <color indexed="8"/>
        <rFont val="Arial Narrow"/>
        <family val="2"/>
      </rPr>
      <t>II.</t>
    </r>
    <r>
      <rPr>
        <sz val="10"/>
        <color indexed="8"/>
        <rFont val="Arial Narrow"/>
        <family val="2"/>
      </rPr>
      <t xml:space="preserve">  Çështjet gjinore</t>
    </r>
  </si>
  <si>
    <r>
      <t xml:space="preserve">     </t>
    </r>
    <r>
      <rPr>
        <b/>
        <sz val="10"/>
        <color indexed="8"/>
        <rFont val="Arial Narrow"/>
        <family val="2"/>
      </rPr>
      <t xml:space="preserve">    III</t>
    </r>
    <r>
      <rPr>
        <sz val="10"/>
        <color indexed="8"/>
        <rFont val="Arial Narrow"/>
        <family val="2"/>
      </rPr>
      <t>. Integrimet Europiane</t>
    </r>
  </si>
  <si>
    <r>
      <t xml:space="preserve">     </t>
    </r>
    <r>
      <rPr>
        <b/>
        <sz val="10"/>
        <color indexed="8"/>
        <rFont val="Arial Narrow"/>
        <family val="2"/>
      </rPr>
      <t xml:space="preserve">    I.</t>
    </r>
    <r>
      <rPr>
        <sz val="10"/>
        <color indexed="8"/>
        <rFont val="Arial Narrow"/>
        <family val="2"/>
      </rPr>
      <t xml:space="preserve">  Infrastruktura Rrugore</t>
    </r>
  </si>
  <si>
    <r>
      <t xml:space="preserve">        </t>
    </r>
    <r>
      <rPr>
        <b/>
        <sz val="10"/>
        <color indexed="8"/>
        <rFont val="Arial Narrow"/>
        <family val="2"/>
      </rPr>
      <t xml:space="preserve"> II.</t>
    </r>
    <r>
      <rPr>
        <sz val="10"/>
        <color indexed="8"/>
        <rFont val="Arial Narrow"/>
        <family val="2"/>
      </rPr>
      <t xml:space="preserve"> Emergjenca - zjarrëfikësat</t>
    </r>
  </si>
  <si>
    <r>
      <t xml:space="preserve">          </t>
    </r>
    <r>
      <rPr>
        <b/>
        <sz val="10"/>
        <color indexed="8"/>
        <rFont val="Arial Narrow"/>
        <family val="2"/>
      </rPr>
      <t>I.</t>
    </r>
    <r>
      <rPr>
        <sz val="10"/>
        <color indexed="8"/>
        <rFont val="Arial Narrow"/>
        <family val="2"/>
      </rPr>
      <t xml:space="preserve"> Shërbime Kadastrale</t>
    </r>
  </si>
  <si>
    <r>
      <t xml:space="preserve">          </t>
    </r>
    <r>
      <rPr>
        <b/>
        <sz val="10"/>
        <color indexed="8"/>
        <rFont val="Arial Narrow"/>
        <family val="2"/>
      </rPr>
      <t>II.</t>
    </r>
    <r>
      <rPr>
        <sz val="10"/>
        <color indexed="8"/>
        <rFont val="Arial Narrow"/>
        <family val="2"/>
      </rPr>
      <t>Çështje pronësore - juridike</t>
    </r>
  </si>
  <si>
    <r>
      <t xml:space="preserve">        </t>
    </r>
    <r>
      <rPr>
        <b/>
        <sz val="10"/>
        <color indexed="8"/>
        <rFont val="Arial Narrow"/>
        <family val="2"/>
      </rPr>
      <t xml:space="preserve">  I. </t>
    </r>
    <r>
      <rPr>
        <sz val="10"/>
        <color indexed="8"/>
        <rFont val="Arial Narrow"/>
        <family val="2"/>
      </rPr>
      <t xml:space="preserve"> Administrata</t>
    </r>
  </si>
  <si>
    <r>
      <t xml:space="preserve">        </t>
    </r>
    <r>
      <rPr>
        <b/>
        <sz val="10"/>
        <color indexed="8"/>
        <rFont val="Arial Narrow"/>
        <family val="2"/>
      </rPr>
      <t xml:space="preserve">  II.  </t>
    </r>
    <r>
      <rPr>
        <sz val="10"/>
        <color indexed="8"/>
        <rFont val="Arial Narrow"/>
        <family val="2"/>
      </rPr>
      <t>Kujdesi primar shëndetsor</t>
    </r>
  </si>
  <si>
    <r>
      <t xml:space="preserve">          </t>
    </r>
    <r>
      <rPr>
        <b/>
        <sz val="10"/>
        <color indexed="8"/>
        <rFont val="Arial Narrow"/>
        <family val="2"/>
      </rPr>
      <t xml:space="preserve"> I. </t>
    </r>
    <r>
      <rPr>
        <sz val="10"/>
        <color indexed="8"/>
        <rFont val="Arial Narrow"/>
        <family val="2"/>
      </rPr>
      <t xml:space="preserve"> Administrata</t>
    </r>
  </si>
  <si>
    <r>
      <t xml:space="preserve">       </t>
    </r>
    <r>
      <rPr>
        <b/>
        <sz val="10"/>
        <color indexed="8"/>
        <rFont val="Arial Narrow"/>
        <family val="2"/>
      </rPr>
      <t xml:space="preserve">   II.</t>
    </r>
    <r>
      <rPr>
        <sz val="10"/>
        <color indexed="8"/>
        <rFont val="Arial Narrow"/>
        <family val="2"/>
      </rPr>
      <t xml:space="preserve">  Arsimi parashkollor - Çerdhet</t>
    </r>
  </si>
  <si>
    <r>
      <t xml:space="preserve">    </t>
    </r>
    <r>
      <rPr>
        <b/>
        <sz val="10"/>
        <color indexed="8"/>
        <rFont val="Arial Narrow"/>
        <family val="2"/>
      </rPr>
      <t xml:space="preserve">     III. </t>
    </r>
    <r>
      <rPr>
        <sz val="10"/>
        <color indexed="8"/>
        <rFont val="Arial Narrow"/>
        <family val="2"/>
      </rPr>
      <t xml:space="preserve"> Arsimi fillor</t>
    </r>
  </si>
  <si>
    <r>
      <t xml:space="preserve">     </t>
    </r>
    <r>
      <rPr>
        <b/>
        <sz val="10"/>
        <color indexed="8"/>
        <rFont val="Arial Narrow"/>
        <family val="2"/>
      </rPr>
      <t xml:space="preserve">    IV.</t>
    </r>
    <r>
      <rPr>
        <sz val="10"/>
        <color indexed="8"/>
        <rFont val="Arial Narrow"/>
        <family val="2"/>
      </rPr>
      <t xml:space="preserve">  Arsimi i mesëm</t>
    </r>
  </si>
  <si>
    <r>
      <t xml:space="preserve">     </t>
    </r>
    <r>
      <rPr>
        <b/>
        <sz val="10"/>
        <color indexed="8"/>
        <rFont val="Arial Narrow"/>
        <family val="2"/>
      </rPr>
      <t xml:space="preserve">    III</t>
    </r>
    <r>
      <rPr>
        <sz val="10"/>
        <color indexed="8"/>
        <rFont val="Arial Narrow"/>
        <family val="2"/>
      </rPr>
      <t>. Integrimet europiane</t>
    </r>
  </si>
  <si>
    <r>
      <t xml:space="preserve">     </t>
    </r>
    <r>
      <rPr>
        <b/>
        <sz val="10"/>
        <color indexed="8"/>
        <rFont val="Arial Narrow"/>
        <family val="2"/>
      </rPr>
      <t xml:space="preserve">    I.</t>
    </r>
    <r>
      <rPr>
        <sz val="10"/>
        <color indexed="8"/>
        <rFont val="Arial Narrow"/>
        <family val="2"/>
      </rPr>
      <t xml:space="preserve">  Infrastruktura rrugore</t>
    </r>
  </si>
  <si>
    <r>
      <t xml:space="preserve">          </t>
    </r>
    <r>
      <rPr>
        <b/>
        <sz val="10"/>
        <color indexed="8"/>
        <rFont val="Arial Narrow"/>
        <family val="2"/>
      </rPr>
      <t>I.</t>
    </r>
    <r>
      <rPr>
        <sz val="10"/>
        <color indexed="8"/>
        <rFont val="Arial Narrow"/>
        <family val="2"/>
      </rPr>
      <t xml:space="preserve"> Shërbime kadastrale</t>
    </r>
  </si>
  <si>
    <t>Taksa për verif.të dok.të ndryshme(hipot.bank.)</t>
  </si>
  <si>
    <t>6-24</t>
  </si>
  <si>
    <t>25</t>
  </si>
  <si>
    <t>27</t>
  </si>
  <si>
    <t>28</t>
  </si>
  <si>
    <t>29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</si>
  <si>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</si>
  <si>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</si>
  <si>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</si>
  <si>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</si>
  <si>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</si>
  <si>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</si>
  <si>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</si>
  <si>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</si>
  <si>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</si>
  <si>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</si>
  <si>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Paisjet shkencore-kulturore</t>
  </si>
  <si>
    <t>Kompensimi I përfaqësimi jashtë vendit</t>
  </si>
  <si>
    <t>Pozitat e paplotësuara</t>
  </si>
  <si>
    <t>Mjetet e bartura nga viti paraprak</t>
  </si>
  <si>
    <t xml:space="preserve">Donatorët e brendshëm </t>
  </si>
  <si>
    <t>Deponitë e mbeturinave</t>
  </si>
  <si>
    <t>Xhipat dhe Kombibusët</t>
  </si>
  <si>
    <t xml:space="preserve">                Shpenzimet e gjithmbarshme të buxhetit për periudhën janar - mars të vitit  2026 kapin shumën prej 8,417,231.28 € .</t>
  </si>
  <si>
    <t>Mjetet e Grantit qeveritar janë shpenzuar në shumën 8,262,528.13 €  ose 23.10 % nga plani.</t>
  </si>
  <si>
    <t xml:space="preserve">                  Në shumën e gjithmbarshme të shpenzimeve pagesat nga ky burim marrin pjesë me 98.16 % .</t>
  </si>
  <si>
    <r>
      <t xml:space="preserve">                  Pasojnë të hyrat vetanake me 1.50 %, ose 125,958.83 </t>
    </r>
    <r>
      <rPr>
        <sz val="10"/>
        <rFont val="Aptos Narrow"/>
        <family val="2"/>
      </rPr>
      <t>€</t>
    </r>
    <r>
      <rPr>
        <sz val="11.5"/>
        <rFont val="Arial Narrow"/>
        <family val="2"/>
      </rPr>
      <t xml:space="preserve">, </t>
    </r>
    <r>
      <rPr>
        <sz val="10"/>
        <rFont val="Arial Narrow"/>
        <family val="2"/>
      </rPr>
      <t xml:space="preserve">donacionet e jashtme me 0.34 % ose 28,744.32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>.</t>
    </r>
  </si>
  <si>
    <r>
      <t xml:space="preserve">            Bartësi kryesor i shpenzimit të buxhetit për periudhën raportuese është drejtorati i arsimit me 56.57 %. Pason drejtorati I shëndëtësisë me 17.32 </t>
    </r>
    <r>
      <rPr>
        <sz val="10"/>
        <color indexed="8"/>
        <rFont val="Aptos Narrow"/>
        <family val="2"/>
        <charset val="1"/>
      </rPr>
      <t>%</t>
    </r>
  </si>
  <si>
    <t>administrata dhe personeli me 8.65 % , drejtoria për punë komunale shërbime publike me 6.37 % ,drejtorati për buxhet e financa me 1.21% etj.</t>
  </si>
  <si>
    <t xml:space="preserve">                 Pagat dhe meditjet gjatë periudhës raportuese kapin shumën prej  6,881,304.99 € . Në raport me periudhën krahasuese pagesat</t>
  </si>
  <si>
    <t xml:space="preserve">  për këtë kategori buxhetore shënojnë ritje për 41.82 % , ndërsa plani për vitin 2026 është realizuar 32.27 % . </t>
  </si>
  <si>
    <t xml:space="preserve">                 Në shumën e gjithmbarshme të shpenzimeve buxhetore pagat dhe meditjet marrin pjesë me 81.75 % .</t>
  </si>
  <si>
    <t xml:space="preserve">                 Në emër të mallrave dhe shërbimeve janë shpenzuar 1,103,648.32 € ose 13.11 % të shpenzimeve të gjithmbarshme . Në raport</t>
  </si>
  <si>
    <t>me periudhën krahasuese pagesat për mallra dhe shërbime shënojnë ulje për 16.47 % , ndërsa plani vjetor është realizuar 19.56 % .</t>
  </si>
  <si>
    <t xml:space="preserve">                 Shpenzimet komunale për tre muaj të vitit 2026 përbëjnë 4.16 %  të shpenzimeve të gjithmbarshme buxhetore. Pagesat për</t>
  </si>
  <si>
    <t>këtë kategori buxhetore arrijnë shumën prej 350,184.97 €. Në  krahasim me periudhën e njajtë të vitit paraprak shpenzimet komunale</t>
  </si>
  <si>
    <t xml:space="preserve">janë më të larta për 9.02 % , ndërsa plani për vitin 2026 është realizuar 31.63 % . </t>
  </si>
  <si>
    <t xml:space="preserve">                 Pagesat për transfere dhe subvencione shënojnë ulje për 58.80  % në raport me periudhën krahasuese .Në fund të periudhës</t>
  </si>
  <si>
    <t>raportuese pagesat për transfere dhe subvencione kapin shumën prej 48,760.00 € ose 0.58 % të shpenzimeve të gjithmbarshme.</t>
  </si>
  <si>
    <t xml:space="preserve">                Dinamikë më të ultë në raport me periudhën janar - mars të vitit  2026 shënojnë edhe pagesat për investime kapitale cilat arrijnë</t>
  </si>
  <si>
    <r>
      <t xml:space="preserve">shumen prej 33,333.00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të njajtat paraqesin 0.40 % të shpenzimeve të gjithmbarshme buxhetore për këtë periudhë raportuese.</t>
    </r>
  </si>
  <si>
    <t>I - III - 2026</t>
  </si>
  <si>
    <r>
      <t xml:space="preserve">                Kategoria e pagave dhe meditjeve gjate periudhes janar-mars të vitit 2026 shenon ritje për 41.82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në raport me periudhën </t>
    </r>
  </si>
  <si>
    <r>
      <t xml:space="preserve">krahasuse dhe arrijnë shumën prej 6,881.304.99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>, duke shenuar realizim të planit vjetor më 32.27 %.</t>
    </r>
  </si>
  <si>
    <t xml:space="preserve">shënojnë ritje për 42.07 % , në raport me periudhën krahasuese , dhe në shpenzime të gjithmbarshme marrin pjesë me 100.00 % . </t>
  </si>
  <si>
    <t>Shtesa e performances</t>
  </si>
  <si>
    <t xml:space="preserve">                   Pagat neto përmes listës së pagave paraqesin 58.83 % të shpenzimeve të gjithmbarshme për paga dhe meditje dhe në  krahasim me  </t>
  </si>
  <si>
    <t>periudhën janar - dhjetor të vitit 2025 janë më të larta për 6.22 % .</t>
  </si>
  <si>
    <t>edhe në raport me planifikimin për vitin 2026</t>
  </si>
  <si>
    <t xml:space="preserve">                Gjatë periudhës janar - mars të vitit 2026 pagesat e gjithmbarshme për mallra dhe shërbime kapin shumën prej  </t>
  </si>
  <si>
    <t>1,103,648.32 € dhe në raport me periudhën krahasuese shënojnë dinamikë më të ngadalshme për 16.47 % ndërsa planifikimi vjetor është</t>
  </si>
  <si>
    <t xml:space="preserve">realizuar 19.56 % . </t>
  </si>
  <si>
    <t>të hyrat vetanake në shumë prej 77,198.83 € , gjegjësisht 6.99 % dhe donatorët e jashtëm 28,744.32 € , ose 2.60 %.</t>
  </si>
  <si>
    <t>periudhën krahasuese poashtu edhe në raport me planifikimin për vitin 2026</t>
  </si>
  <si>
    <t>Për shpenzimet tjera të udhët. zyrtar jashtë vendit për kët periudhen raportuese nuk ka.</t>
  </si>
  <si>
    <r>
      <t xml:space="preserve">Për shpenzimet telefonise mobile ka ulje për 1.91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në krahasim me periudhen janar-mars të vitit të kaluar, janë paguar 6,573.30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, ose 24.35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</t>
    </r>
  </si>
  <si>
    <r>
      <t xml:space="preserve">plani. Në krahasim me periudhen janar-mars të vitit të kaluar për sherbimet e perfaqesimit dhe avokatura ka ritje për 30.35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janë paguar 8,680.00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</t>
    </r>
  </si>
  <si>
    <r>
      <t xml:space="preserve">ose 17.36 % nga plani. Për sherbime tjera kontrakuese ka rritje për 19.95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viti paraprak për njejten periudhe raportuese, janë paguar 567,266.49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, </t>
    </r>
  </si>
  <si>
    <r>
      <t xml:space="preserve">ose 25.02 % nga plani. Për furnizim me ushqim dhe pije ka rritje për 24.95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, ose 26,261.27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paraqet realizimin e planit 15.84 </t>
    </r>
    <r>
      <rPr>
        <sz val="10"/>
        <color indexed="8"/>
        <rFont val="Calibri"/>
        <family val="2"/>
      </rPr>
      <t>%</t>
    </r>
  </si>
  <si>
    <r>
      <t xml:space="preserve">Për Regjistimin I automjeteve është shpenzu shuma 1,455.50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 1.53 % me shumë se në njejten periudhen nga viti paraprak ose 7.46 % nga plani.</t>
    </r>
  </si>
  <si>
    <r>
      <t xml:space="preserve">Për sigurimin I automjeteve është paguar 2,875.58 </t>
    </r>
    <r>
      <rPr>
        <sz val="10"/>
        <color indexed="8"/>
        <rFont val="Calibri"/>
        <family val="2"/>
      </rPr>
      <t xml:space="preserve">€, 2.26 % ma pak se në të njejten periudhen nga viti paraprak, ose 9.92 % nga plani. </t>
    </r>
  </si>
  <si>
    <t>Për Mirembajtjen dhe riparimi I automjeteve për këtë periudhen raportuese shpenzim nuk ka.</t>
  </si>
  <si>
    <r>
      <t>Për Mirëmbajtja e autorrugëve lokale janë shpenzuar 174,469.54</t>
    </r>
    <r>
      <rPr>
        <sz val="10"/>
        <color indexed="8"/>
        <rFont val="Calibri"/>
        <family val="2"/>
      </rPr>
      <t>€ dhe paraqet 31.39 % ulje nga njejten periudhen nga viti paraprak</t>
    </r>
  </si>
  <si>
    <t xml:space="preserve"> dhe realizimi I planit është 18.77 %</t>
  </si>
  <si>
    <t xml:space="preserve">Për vendime nga gjykata për këtë periudhen raportuese shpenzim nuk ka. </t>
  </si>
  <si>
    <r>
      <t xml:space="preserve">Për furnizime mjekësore ka rritje për 78.12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ose 27,954.53 </t>
    </r>
    <r>
      <rPr>
        <sz val="10"/>
        <color indexed="8"/>
        <rFont val="Aptos Narrow"/>
        <family val="2"/>
      </rPr>
      <t xml:space="preserve">€ dhe paraqet realizimit e planit për 22.19 </t>
    </r>
    <r>
      <rPr>
        <sz val="10"/>
        <color indexed="8"/>
        <rFont val="Aptos Narrow"/>
        <family val="2"/>
        <charset val="1"/>
      </rPr>
      <t>%</t>
    </r>
  </si>
  <si>
    <r>
      <t xml:space="preserve">Për akomodimi për mik.pritje të del. të jashtme ka rritje për 55.46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ose 4,000.00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paraqet realizimin e planit për 72.73 </t>
    </r>
    <r>
      <rPr>
        <sz val="10"/>
        <color indexed="8"/>
        <rFont val="Aptos Narrow"/>
        <family val="2"/>
        <charset val="1"/>
      </rPr>
      <t>%</t>
    </r>
  </si>
  <si>
    <r>
      <t xml:space="preserve">Për Dru ka rritje për 15.58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ose 77,694.45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paraqet realizimin e planit për 28.25 </t>
    </r>
    <r>
      <rPr>
        <sz val="10"/>
        <color indexed="8"/>
        <rFont val="Aptos Narrow"/>
        <family val="2"/>
        <charset val="1"/>
      </rPr>
      <t>%</t>
    </r>
  </si>
  <si>
    <t xml:space="preserve"> periudhën janar - mars  2026 poashtu edhe në raport me buxhetin aktual për vitin 2026</t>
  </si>
  <si>
    <t>Drejtorati i Administratës dhe personelit me 49.60 %,</t>
  </si>
  <si>
    <r>
      <t xml:space="preserve">Drejtoria Punë komunale,shërbime publike 17.82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>,</t>
    </r>
  </si>
  <si>
    <t>Drejtorati i Arsimit me 13.23 % ,</t>
  </si>
  <si>
    <t xml:space="preserve">              Drejtorati për Shëndetësi me 9.10 % , etj.</t>
  </si>
  <si>
    <t>Pagesat nga drejtoritë e lartëcekura përbëjnë 89.75 % të shpenzimeve të gjithmbarshme për mallra dhe shërbime .</t>
  </si>
  <si>
    <t xml:space="preserve">                Gjatë periudhës janar - mars të vitit 2026 shpenzimet komunale kanë arritur shumën prej 350,184.97 € </t>
  </si>
  <si>
    <t xml:space="preserve">                Në raport me periudhën krahasuese pagesat për shpenzime komunale janë më të larta për 9.02 % .</t>
  </si>
  <si>
    <t xml:space="preserve">                Shpenzimet e rrymës për periudhën raportuese kapin shumën prej 327,649.02 € dhe në raport me periudhën krahasuese</t>
  </si>
  <si>
    <t>janë më të larta për 23.26 % . Pagesat për këtë destinim paraqesin 93.56 % të pagesave të gjithmbarshme për këtë kategori buxhetore.</t>
  </si>
  <si>
    <t xml:space="preserve">Pasojnë shpenzimet për ujë me 3.38 %  respektivisht 11,853.19 € , shpenzimet për mbeturina me 1.99 % ,ose 6,968.00 €   dhe </t>
  </si>
  <si>
    <t>shpenzimet telefonike me 1.06 % ,ose 3,714.76 €</t>
  </si>
  <si>
    <t xml:space="preserve">Për Rrymë ka rritje për 23.26 %, ose 36.51 % nga plani për vitin e raportues. </t>
  </si>
  <si>
    <r>
      <t xml:space="preserve">Për Ujin ka ulje </t>
    </r>
    <r>
      <rPr>
        <sz val="10"/>
        <color indexed="8"/>
        <rFont val="Calibri"/>
        <family val="2"/>
      </rPr>
      <t>qe I bjen 59.18 % ma pak së në të periudhen janar-mars nga viti paraprak, ose 9.57 % nga plani për vitin 2026</t>
    </r>
  </si>
  <si>
    <r>
      <t xml:space="preserve">Mbeturinat shenojin ulje për 75.15 </t>
    </r>
    <r>
      <rPr>
        <sz val="10"/>
        <color indexed="8"/>
        <rFont val="Calibri"/>
        <family val="2"/>
      </rPr>
      <t>%, ose 11.65 % nga plani për vitin 2026</t>
    </r>
  </si>
  <si>
    <r>
      <t xml:space="preserve">Ulja shenon edhe të pagesat për Telefoni për 41.69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viti paraprak,</t>
    </r>
    <r>
      <rPr>
        <sz val="10"/>
        <color indexed="8"/>
        <rFont val="Calibri"/>
        <family val="2"/>
      </rPr>
      <t xml:space="preserve"> ose 14.51</t>
    </r>
    <r>
      <rPr>
        <sz val="10"/>
        <color indexed="8"/>
        <rFont val="Arial Narrow"/>
        <family val="2"/>
      </rPr>
      <t xml:space="preserve"> </t>
    </r>
    <r>
      <rPr>
        <sz val="10"/>
        <color indexed="8"/>
        <rFont val="Calibri"/>
        <family val="2"/>
      </rPr>
      <t>% nga plani për vitin 2026</t>
    </r>
  </si>
  <si>
    <t xml:space="preserve"> janar-mars të vitit 2026</t>
  </si>
  <si>
    <t xml:space="preserve">                Për tre muaj të vitit 2026 në emër të transfereve dhe subvencioneve janë paguar  48,760.00 € .</t>
  </si>
  <si>
    <t xml:space="preserve">                Në raport me periudhën janar - mars të vitit  2026 dinamika e tyre është më e ngadalshme për 58.80 % .</t>
  </si>
  <si>
    <r>
      <t xml:space="preserve">             </t>
    </r>
    <r>
      <rPr>
        <sz val="10"/>
        <color indexed="8"/>
        <rFont val="Arial Narrow"/>
        <family val="2"/>
      </rPr>
      <t xml:space="preserve">   Burim i financimit  të shpenzimeve për transfere dhe subvencione janë të hyrat vetanake dhe plani vjetor është realizuar 3.52 %.</t>
    </r>
  </si>
  <si>
    <r>
      <t xml:space="preserve">Subvencionet për entitete jopublike për këtë periudhen raportuese arrijnë shumen prej 4,000.00 </t>
    </r>
    <r>
      <rPr>
        <sz val="10"/>
        <color theme="1"/>
        <rFont val="Calibri"/>
        <family val="2"/>
      </rPr>
      <t>€ dhe paraqesin 8.20 %</t>
    </r>
  </si>
  <si>
    <r>
      <t xml:space="preserve">shpenzimeve gjithembarshme, ndersa plani është realizuar 0.38 </t>
    </r>
    <r>
      <rPr>
        <sz val="10"/>
        <color theme="1"/>
        <rFont val="Calibri"/>
        <family val="2"/>
      </rPr>
      <t>% dhe janë për 93.21 % me të ulta se në njejten periudhen nga viti paraprak.</t>
    </r>
  </si>
  <si>
    <t xml:space="preserve">                Pagesat për përfitues individual shënojnë realizim të planit  10.47 % dhe në fund të periudhës raportuese arrijnë shumën prej 31,300.00 €</t>
  </si>
  <si>
    <t xml:space="preserve"> si dhe në raport me periudhën krahasuese shënojnë ulje për 18.49 % . </t>
  </si>
  <si>
    <r>
      <t xml:space="preserve">Pagesa për trensferet për entitet jopublike arrijnë shumen prej 13,460.00 € dhe janë më të ulta nga viti paraprak për 36.00 </t>
    </r>
    <r>
      <rPr>
        <sz val="10"/>
        <color indexed="8"/>
        <rFont val="Aptos Narrow"/>
        <family val="2"/>
        <charset val="1"/>
      </rPr>
      <t>%.</t>
    </r>
  </si>
  <si>
    <r>
      <t xml:space="preserve">Në këtë periudhen raportuese janë realizuar subvencione nga zyra e kryetarit më shumë prej 35,300.00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në </t>
    </r>
  </si>
  <si>
    <r>
      <t xml:space="preserve">drejtori Kulturë rini dhe sport në shumë prej 13,460.00 </t>
    </r>
    <r>
      <rPr>
        <sz val="10"/>
        <color indexed="8"/>
        <rFont val="Aptos Narrow"/>
        <family val="2"/>
      </rPr>
      <t>€</t>
    </r>
  </si>
  <si>
    <t xml:space="preserve">                Gjatë periudhës janar - mars të vitit 2026 nga buxheti komunal janë shpenzuar për investime kapitale 33,333.00 € , që është</t>
  </si>
  <si>
    <t>për 98.75 % më pak se gjatë periudhës së njajtë të vitit  2025 ndërsa plani për vitin 2026 është realizuar vetëm 0.26 % .</t>
  </si>
  <si>
    <r>
      <t xml:space="preserve">            Mjetet e grantit qeveritar të cilat kapin shumën prej 33,333.00 € paraqesin 100.00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shpenzimeve gjithmëbarshme dhe</t>
    </r>
  </si>
  <si>
    <r>
      <t xml:space="preserve">paraqesin realizimin të planit 0.37 </t>
    </r>
    <r>
      <rPr>
        <sz val="10"/>
        <color indexed="8"/>
        <rFont val="Calibri"/>
        <family val="2"/>
      </rPr>
      <t>% nga Granti Qeveritar.</t>
    </r>
  </si>
  <si>
    <t>Nga hyrat vetenake për investime kapitale për këtë periudhen raportuese nuk ka shpenzim.</t>
  </si>
  <si>
    <t>Shpenzimet për projekte kapitale të drejtorive të lartëcekura paraqesin 0.00 % të shpenzimit të gjithmbarshëm për këtë  kategori buxhetore.</t>
  </si>
  <si>
    <t xml:space="preserve">               Nga planifikimi i gjithmbarshëm i shpenzimeve për investime kapitale  33,333.00 € ose 100.00 % janë realizuar pranë drejtoratit e Shëndetësisë</t>
  </si>
  <si>
    <t>Bartës të shpenzimeve të kësaj kategorie buxhetore janë pagesat për Ndërtesat shëndetësore.</t>
  </si>
  <si>
    <t xml:space="preserve">   Për pagesa  - Vendime gjyqesore për këtë periudhen raportuese nuk ka shpenzim nga kjo kategoria ekonomike. </t>
  </si>
  <si>
    <t xml:space="preserve">                Gjatë  periudhës  janar - mars të vitit  2026 janë realizuar të hyra vetanake në shumë prej  987,471.34 € , ose  13.62 % më</t>
  </si>
  <si>
    <t xml:space="preserve">Në planin buxhetor të komunës për vitin 2026 nuk janë përfshirë gjobat nga gjykatat dhe gjobat në trafik. </t>
  </si>
  <si>
    <t xml:space="preserve">Gjatë periudhës raportuese janë realizuar edhe 46,382.31 € donacionet e jastme nga BE-Bashkim Europian në drejtori Planifikimi dhe </t>
  </si>
  <si>
    <t>Zhvillim Ekonomik - Pejë.</t>
  </si>
  <si>
    <t xml:space="preserve"> tatimi në pronë, në shumë prej 237,029.39 € dhe të hyrat nga taksa komunale për leje ndërtimi në shumë prej 295,720.57 € paraqesin  </t>
  </si>
  <si>
    <t xml:space="preserve"> 53.95 % të shumës së gjithmbarshme të të hyrave vetanake të grumbulluara gjatë periudhës raportuese .</t>
  </si>
  <si>
    <t xml:space="preserve"> Buxheti aktual për vitin  2026 arrinë shumën prej 42,199,90378 € dhe është për 246,064.78 € më i lartë se buxheti fillestar , </t>
  </si>
  <si>
    <t xml:space="preserve">            Nga Granti Qeveritar është bërë financimi i shpenzimeve për mallra dhe shërbime në shumë prej 997,705.17 € ose 90.40% sh. gjithembarshme</t>
  </si>
  <si>
    <r>
      <t xml:space="preserve">Bartës të shpenzimeve të kësaj kategorie buxhetore është në Punë komunale sherbime publike dhe Zjarfiksat  për 48.49 </t>
    </r>
    <r>
      <rPr>
        <sz val="10"/>
        <color indexed="8"/>
        <rFont val="Calibri"/>
        <family val="2"/>
      </rPr>
      <t xml:space="preserve">%, </t>
    </r>
  </si>
  <si>
    <r>
      <t xml:space="preserve">drejtoria Kulturë, rini dhe sport me 8.90 </t>
    </r>
    <r>
      <rPr>
        <sz val="10"/>
        <color indexed="8"/>
        <rFont val="Calibri"/>
        <family val="2"/>
      </rPr>
      <t xml:space="preserve">% në Arsim me 19.76 %, dhe në Administrat me 9.40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Calibri"/>
        <family val="2"/>
      </rPr>
      <t xml:space="preserve"> </t>
    </r>
    <r>
      <rPr>
        <sz val="10"/>
        <color indexed="8"/>
        <rFont val="Arial Narrow"/>
        <family val="2"/>
      </rPr>
      <t>për periudhen</t>
    </r>
  </si>
  <si>
    <t>Shpenzimet e gjithmbarshme buxhetore për tre muaj të vitit 2026 kapin shumën prej 118,423.29 € .</t>
  </si>
  <si>
    <t>Në raport me periudhën krahasuese , dinamika e tyre është më e shpejtë për 2.11 % .</t>
  </si>
  <si>
    <t xml:space="preserve"> Pagat dhe meditjet për periudhën raportuese kapin shumën prej  64,882.79 € . Në raport me periudhën janar - mars të vitit</t>
  </si>
  <si>
    <r>
      <t xml:space="preserve">2025 pagesat për këtë kategori buxhetore shënojnë dinamikë më të shpejtë për  18.49 %,ndërsa plani për vitin 2026 është realizuar 26.62 </t>
    </r>
    <r>
      <rPr>
        <sz val="10"/>
        <color indexed="8"/>
        <rFont val="Calibri"/>
        <family val="2"/>
      </rPr>
      <t>%</t>
    </r>
    <r>
      <rPr>
        <sz val="11.5"/>
        <color indexed="8"/>
        <rFont val="Arial Narrow"/>
        <family val="2"/>
      </rPr>
      <t>.</t>
    </r>
  </si>
  <si>
    <t xml:space="preserve">                Në shumën e gjithmbarshme të shpenzimeve buxhetore pagat dhe meditjet marrin pjesë me 54.79 % .</t>
  </si>
  <si>
    <t xml:space="preserve">                Në emër të mallrave dhe shërbimeve janë shpenzuar 18,240.50 € ose 15.40 % të shpenzimeve të gjithmbarshme . Në raport me periudhën </t>
  </si>
  <si>
    <t>e njajtë të vitit  2025 pagesat për mallra dhe shërbime shënojnë dinamikë më të shpejtë për 4.37 % dhe paraqesin realizim të planit për vitin 2026</t>
  </si>
  <si>
    <t>në lartësi prej 25.16 % .</t>
  </si>
  <si>
    <t xml:space="preserve">               Për tre muaj të vitit 2026 në emër të transfereve dhe subvencioneve janë paguar 35,300.00 €, që është 12.52 % nga planifikimi vjetor </t>
  </si>
  <si>
    <t>respektivisht 19.30 % më pak se gjatë periudhës krahasuese dhe paraqesin 29.81 % të shpenzimeve të gjithmbarshme .</t>
  </si>
  <si>
    <t>Gjatë periudhës janar - mars të vitit 2026 Drejtorati i Administratës ka grumbulluar të hyra vetanake në shumë prej 28,021.00 €</t>
  </si>
  <si>
    <t>respektivisht 15.57 % nga planifikimi vjetor .</t>
  </si>
  <si>
    <t xml:space="preserve">                Në raport me periudhën e njajtë të vitit paraprak dinamika e grumbullimit të të hyrave gjatë periudhës janar - mars të vitit 2026</t>
  </si>
  <si>
    <t xml:space="preserve"> është më të ultë për 3.43 % .</t>
  </si>
  <si>
    <t>Pjesa më e madhe e të hyrave gjatë periudhës raportuese , gjegjësisht 73.06 % është realizuar nga taksat për çertifikata tjera</t>
  </si>
  <si>
    <t xml:space="preserve">  të ofiqarisë edhe shënojnë dinamikë më të shpejtë  për 1.84 % në raport me periudhën krahasuese.                                        </t>
  </si>
  <si>
    <r>
      <t xml:space="preserve">Nga taksat për çertifikata të lindjes janë  grumbulluar hyrat vetenake 439.00 </t>
    </r>
    <r>
      <rPr>
        <sz val="10"/>
        <color theme="1"/>
        <rFont val="Calibri"/>
        <family val="2"/>
      </rPr>
      <t>€</t>
    </r>
    <r>
      <rPr>
        <sz val="11.5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për ose 85.42 </t>
    </r>
    <r>
      <rPr>
        <sz val="10"/>
        <color theme="1"/>
        <rFont val="Calibri"/>
        <family val="2"/>
      </rPr>
      <t>%</t>
    </r>
    <r>
      <rPr>
        <sz val="11.5"/>
        <color theme="1"/>
        <rFont val="Arial Narrow"/>
        <family val="2"/>
      </rPr>
      <t xml:space="preserve"> me pak se nga viti I kaluar,</t>
    </r>
    <r>
      <rPr>
        <sz val="10"/>
        <color theme="1"/>
        <rFont val="Arial Narrow"/>
        <family val="2"/>
      </rPr>
      <t xml:space="preserve"> </t>
    </r>
  </si>
  <si>
    <r>
      <t xml:space="preserve"> taksat për çertifikata të kurorëzimit shenojnë ulje për 14.33 </t>
    </r>
    <r>
      <rPr>
        <sz val="10"/>
        <color theme="1"/>
        <rFont val="Aptos Narrow"/>
        <family val="2"/>
        <charset val="1"/>
      </rPr>
      <t>%</t>
    </r>
    <r>
      <rPr>
        <sz val="10"/>
        <color theme="1"/>
        <rFont val="Arial Narrow"/>
        <family val="2"/>
      </rPr>
      <t xml:space="preserve"> ose 1,919.00 </t>
    </r>
    <r>
      <rPr>
        <sz val="10"/>
        <color theme="1"/>
        <rFont val="Calibri"/>
        <family val="2"/>
      </rPr>
      <t>€,</t>
    </r>
    <r>
      <rPr>
        <sz val="10"/>
        <color theme="1"/>
        <rFont val="Arial Narrow"/>
        <family val="2"/>
      </rPr>
      <t xml:space="preserve"> për taksat për fotokopjim të dokumentave shenojnë ritje për 1.34 % .</t>
    </r>
  </si>
  <si>
    <t xml:space="preserve">                Shpenzimet e gjithmbarshme buxhetore për tre muaj të vitit 2026 kapin shumën prej 721,156.02 € gjegjësisht 21.48 % më</t>
  </si>
  <si>
    <t xml:space="preserve">me pak se gjatë periudhës së njajtë të vitit paraprak , ndërsa plani për vitin 2026 është realizuar 23.13 % . </t>
  </si>
  <si>
    <t xml:space="preserve">                Pagat dhe meditjet për periudhën raportuese kapin shumën prej  140,803.33 € . Në raport me periudhën janar - mars të vitit</t>
  </si>
  <si>
    <t>2025 pagesat për këtë kategori buxhetore shënojnë dinamikë më të lartë për 33.38 %, ndërsa plani për vitin 2026 është realizuar</t>
  </si>
  <si>
    <t>27.71 % .  Në  shumën e  gjithmbarshme të shpenzimeve buxhetore pagat dhe meditjet marrin pjesë me  19.52 % .</t>
  </si>
  <si>
    <t xml:space="preserve">                 Në emër të mallrave dhe shërbimeve janë shpenzuar 547,432.75 € ose 75.91 % të shpenzimeve të gjithmbarshme . Në raport</t>
  </si>
  <si>
    <t>me periudhën krahasuese pagesat për mallra dhe shërbime shënojnë ulje për 15.02 % dhe paraqesin realizim të planit 23.68 % .</t>
  </si>
  <si>
    <r>
      <t xml:space="preserve">                 Shpenzimet komunale arrijnë shumën prej 32,919.94 €  dhe paraqesin realizim të planit 28.02 </t>
    </r>
    <r>
      <rPr>
        <sz val="10"/>
        <color indexed="8"/>
        <rFont val="Calibri"/>
        <family val="2"/>
      </rPr>
      <t>% ndërsa në shumën e gjithmbarshme</t>
    </r>
  </si>
  <si>
    <r>
      <t xml:space="preserve">  të shpenzimeve marrin pjesë me 4.56 % dhe janë me të ulta për 0.43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të njejten periudhen nga viti paraprak. </t>
    </r>
  </si>
  <si>
    <t>Pagesat për investime kapitale për këtë periudhen raportuese nuk ka.</t>
  </si>
  <si>
    <r>
      <t xml:space="preserve">Për Pagat dhe Meditje janë shpenzuar 2,938.32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dhe paraqesin 15.09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plani për vitin 2026 ose 100.00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shpenzimeve </t>
    </r>
  </si>
  <si>
    <t>gjithmbarshme. Për mallra dhe shërbime për këtë periudhen raportuese shpenzim nuk ka.</t>
  </si>
  <si>
    <r>
      <t xml:space="preserve">Në Drejtorat për Integrime europiane  janë realizu pagat me shumën 4,102.33 </t>
    </r>
    <r>
      <rPr>
        <sz val="10"/>
        <rFont val="Calibri"/>
        <family val="2"/>
      </rPr>
      <t xml:space="preserve">€ </t>
    </r>
    <r>
      <rPr>
        <sz val="10"/>
        <rFont val="Arial Narrow"/>
        <family val="2"/>
      </rPr>
      <t>dhe dhe paraqesin shpenzimin gjithembarshme.</t>
    </r>
  </si>
  <si>
    <t>Gjatë periudhës janar - mars të vitit 2026 Drejtorati i inspekcionit ka grumbulluar të hyra vetanake në shumë prej 625.00 €</t>
  </si>
  <si>
    <t>respektivisht 1.43 % nga plani për vitin 2026</t>
  </si>
  <si>
    <r>
      <t xml:space="preserve">                Për këtë periudhen raportuese janë  realizuar hyrat nga gjobat nga inspektorati - denime mandatore, të cilat janë 250.00 </t>
    </r>
    <r>
      <rPr>
        <sz val="10"/>
        <color indexed="8"/>
        <rFont val="Calibri"/>
        <family val="2"/>
      </rPr>
      <t>€</t>
    </r>
  </si>
  <si>
    <r>
      <t xml:space="preserve">Nga Licenca për pranim teknik të lokalit janë 375.00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paraqesin 2.01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plani.</t>
    </r>
  </si>
  <si>
    <t>Shpenzimet e gjithmbarshme buxhetore për tre muaj të vitit 2026 kapin shumën prej 86,264.17 € gjegjësisht 12.87 % më</t>
  </si>
  <si>
    <t>shumë se gjatë periudhës së njajtë të vitit paraprak , ndërsa plani për vitin 2026 është realizuar 23.45 % .</t>
  </si>
  <si>
    <t xml:space="preserve">                Pagat dhe meditjet për periudhën raportuese kapin shumën prej 86,264.17 € . Në krahasim me periudhën janar - mars të vitit</t>
  </si>
  <si>
    <t xml:space="preserve">2025 pagesat  për këtë  kategori buxhetore janë më të larta për 38.57 % ndërsa plani për vitin 2026 është realizuar 30.23 % . </t>
  </si>
  <si>
    <t xml:space="preserve">                Në emër të mallrave dhe shërbimeve janë shpenzuar 0.00 € ose 0.00 % nga shpenzimet e gjithmbarshme . Në raport</t>
  </si>
  <si>
    <t>me periudhën krahasuese pagesat për mallra dhe shërbime shënojnë dinamikë më të lartë për 0.00 % dhe paraqesin realizim të</t>
  </si>
  <si>
    <t xml:space="preserve">planit për vitin 2026 në lartësi prej 0.00 % . </t>
  </si>
  <si>
    <t>Shpenzimet e gjithmbarshme buxhetore për tre muaj të vitit 2026 kapin shumën prej 13,285.97 € gjegjësisht 45.93 % më shumë</t>
  </si>
  <si>
    <t xml:space="preserve"> se gjatë periudhës së njajtë të vitit paraprak , ndërsa plani për vitin 2026 është realizuar 32.18 % .</t>
  </si>
  <si>
    <t xml:space="preserve">                Pagat dhe meditjet për periudhën raportuese kapin shumën prej 13,285.97 € . Në krahasim me periudhën janar - mars të vitit</t>
  </si>
  <si>
    <t>2025 pagesat për këtë kategori buxhetore janë më të larta për 45.93 %, ndërsa plani për vitin 2026 është realizuar 32.18 % .</t>
  </si>
  <si>
    <t>Gjatë periudhës janar - mars të vitit 2026 shpenzimet e gjithmbarshme buxhetore kapin shumën prej 74,618.07 € respektivisht</t>
  </si>
  <si>
    <t>7.87 %  më shumë se gjatë periudhës krahasuese, ndërsa plani për vitin raportues është realizuar 16.36 % .</t>
  </si>
  <si>
    <t xml:space="preserve">                Pagat dhe meditjet për periudhën raportuese kapin shumën prej 74,618.07 € . Në krahasim me periudhën janar - mars të vitit</t>
  </si>
  <si>
    <t>2025 pagesat për këtë kategori buxhetore shënojnë dinamikë më të lartë për 14.37 % , ndërsa plani vjetor është realizuar 18.11 % .</t>
  </si>
  <si>
    <r>
      <t xml:space="preserve">Në emër të mallrave dhe shërbimeve janë shpenzuar 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>, në krahasim me periudhën të njejte të vitit paraprak shënojnë</t>
    </r>
  </si>
  <si>
    <r>
      <t xml:space="preserve">dinamiken më të ngadalshme 0.00 </t>
    </r>
    <r>
      <rPr>
        <sz val="10"/>
        <color indexed="8"/>
        <rFont val="Calibri"/>
        <family val="2"/>
      </rPr>
      <t>%, ndersa plani është realizuar 0.00 %.</t>
    </r>
  </si>
  <si>
    <t xml:space="preserve">                Gjatë periudhës janar - mars të vitit 2026 Drejtorati për buxhet dhe financa ka grumbulluar të hyra vetanake në shumë prej</t>
  </si>
  <si>
    <t xml:space="preserve">307,659.39 € respektivisht 8.61 % nga planifikimi  vjetor . </t>
  </si>
  <si>
    <t>ngadalshme për 35.31 % .</t>
  </si>
  <si>
    <t>Nga tatimi në pronë gjatë periudhës raportuese janë grumbulluar 77.04 % të të hyrave vetanake .</t>
  </si>
  <si>
    <t xml:space="preserve">                Të hyrat e arketuara nga tatimi në pronë arrijnë shumën prej 237,029.39 € respektivisht 8.99 % nga plani për vitin 2026 dhe </t>
  </si>
  <si>
    <t>në raport me periudhën krahasuese shënojnë ulje për 42.17 % .</t>
  </si>
  <si>
    <t>në të njejten periudhen nga viti paraprak.</t>
  </si>
  <si>
    <r>
      <t xml:space="preserve">Nga taksa për regjistrim të automjeteve janë grumbulluar 22.96 % të të hyrave vetanake ose 70,630.00 € dhe janë me të larta për 7.50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</t>
    </r>
  </si>
  <si>
    <t>Shpenzimet e gjithmbarshme buxhetore për tre muaj të vitit 2026 kapin shumën prej 101,817.00 , gjegjësisht  85.69 % më</t>
  </si>
  <si>
    <t xml:space="preserve">pak se gjatë periudhës së njajtë të vitit paraprak , ndërsa plani për vitin 2026 është realizuar 9.96 % . </t>
  </si>
  <si>
    <t xml:space="preserve">                 Pagat dhe meditjet për periudhën raportuese kapin shumën prej 88,550.65 € . Në krahasim me periudhën janar - mars të vitit</t>
  </si>
  <si>
    <r>
      <t xml:space="preserve">2025 pagesat për këtë kategori buxhetore shënojnë dinamikë më të shpejtë për 32.98 % ndërsa plani për vitin 2026 është realizuar 27.35 </t>
    </r>
    <r>
      <rPr>
        <sz val="10"/>
        <color indexed="8"/>
        <rFont val="Calibri"/>
        <family val="2"/>
      </rPr>
      <t>%</t>
    </r>
  </si>
  <si>
    <t xml:space="preserve">                 Në shumën e gjithmbarshme të shpenzimeve buxhetore pagat dhe meditjet marrin pjesë me 86.97 % .</t>
  </si>
  <si>
    <t xml:space="preserve">                 Në emër të mallrave dhe shërbimeve janë shpenzuar 13,267.15 € . Në raport me periudhën krahasuese pagesat për këtë</t>
  </si>
  <si>
    <t xml:space="preserve">kategori buxhetore shënojnë dinamikë më të ngadalshme për 15.80 % dhe paraqesin realizim të planit 21.31 %. Në shumën e  gjithmbarshme </t>
  </si>
  <si>
    <t>të shpenzimeve pagesat për mallra dhe shërbimet marrin pjesë me 13.03 % .</t>
  </si>
  <si>
    <t>Gjatë periudhës janar - mars të vitit 2026 Drejtorati për punë komunale , shërbime publike ka grumbulluar të hyra vetanake në</t>
  </si>
  <si>
    <t xml:space="preserve"> shumë prej 22,745.00 € qe janë shumë më të larta si në njejten periudhen nga viti paraprak.</t>
  </si>
  <si>
    <t>Në raport me periudhën krahasuese dinamika e tyre është shumë më e shpejtë.</t>
  </si>
  <si>
    <t xml:space="preserve">Nga plani për vitin 2026 në drejtori Punë Komunale shërbime publike janë planifikuar 70,672.00 €. </t>
  </si>
  <si>
    <t>Nga Taksa për parkim publik,kampim,rekreacion për tre muaj 2026 jane grumbulluar 10,685.00 € dhe paraqet realizimin e planit 35.28 %</t>
  </si>
  <si>
    <t xml:space="preserve">                                                                                                                                                                                                   Nga Licenca ,reklama,publikime në pronë publike janë inkasuar 12,060.00 € dhe paraqesin 29.86 % realizimin e planit.</t>
  </si>
  <si>
    <t xml:space="preserve">Shpenzimet e gjithmbarshme buxhetore për tre muaj të vitit  2026 kapin shumën prej 409,515.65 € ose 68.61 % më pak se </t>
  </si>
  <si>
    <t xml:space="preserve">gjatë periudhës së njajtë të vitit paraprak , ndërsa plani për vitin 2026 është realizuar 4.57 % . </t>
  </si>
  <si>
    <t xml:space="preserve">                 Pagat dhe meditjet për periudhën raportuese kapin shumën prej  48,046.90 €. Në krahasim me periudhën janar- mars të vitit</t>
  </si>
  <si>
    <t>2025 pagesat për këtë kategori buxhetore janë më të larta për 48.21% , ndërsa plani për vitin 2026 është realizuar 29.57 % .</t>
  </si>
  <si>
    <t xml:space="preserve">                 Në shumën e gjithmbarshme të shpenzimeve buxhetore pagat dhe meditjet marrin pjesë me 11.73 % .</t>
  </si>
  <si>
    <t xml:space="preserve">                 Në emër të mallrave dhe shërbimeve janë shpenzuar 194,022.54 € ose 47.38 % të shpenzimeve të gjithmbarshme ,që paraqet</t>
  </si>
  <si>
    <t>17.21 % nga plani për vitin 2026</t>
  </si>
  <si>
    <t xml:space="preserve">                 Gjatë periudhës janar - mars të vitit 2026 janë paguar për shpenzime komunale 167,446.21 € ose 36.62 % më shumë se gjatë</t>
  </si>
  <si>
    <t>periudhës së njajtë të vitit paraprak . Në shpenzime të gjithmbarshme pagesat për këtë kategori buxhetore marrin pjesë me 40.89 % .</t>
  </si>
  <si>
    <t>Gjatë periudhës janar - mars të vitit 2026  Emergjenca - Zjarrëfikësat nuk kanë grumbulluar të hyra vetanake .</t>
  </si>
  <si>
    <t>Shpenzimet e gjithmbarshme buxhetore për periudhën raportuese kapin shumën prej 126,278.67 € gjegjësisht 18.51 % më</t>
  </si>
  <si>
    <t xml:space="preserve">shumë se gjatë periudhës së njajtë të vitit paraprak , ndërsa plani për vitin 2026 është realizuar 24.84 % . </t>
  </si>
  <si>
    <t xml:space="preserve">             Pagat dhe meditjet për periudhën raportuese kapin shumën prej 121,219.77 € . Në raport me periudhën janar-mars të vitit 2025</t>
  </si>
  <si>
    <t>pagesat për këtë kategori buxhetore shënojnë dinamikë më të shpejtë për 34.61 % dhe plani për vitin 2026 është realizuar 27.40 % .</t>
  </si>
  <si>
    <t xml:space="preserve">                Në shumën e gjithmbarshme të shpenzimeve buxhetore pagat dhe meditjet marrin pjesë me  95.99 % .</t>
  </si>
  <si>
    <t xml:space="preserve">             Në emër të mallrave dhe shërbimeve janë shpenzuar 2,695.03 € ose 2.13 % të shpenzimeve të gjithmbarshme . Në raport me</t>
  </si>
  <si>
    <t xml:space="preserve">periudhën e njajtë të vitit  2025 pagesat për mallra dhe shërbime shënojnë dinamikë më të ngadalshme për 76.56 % dhe paraqesin           </t>
  </si>
  <si>
    <t xml:space="preserve"> realizimtë planit për vitin 2026 në lartësi prej 5.80 % . </t>
  </si>
  <si>
    <t xml:space="preserve">                Gjatë periudhës janar - mars të vitit 2026 janë paguar për shpenzime komunale 2,636.87 € , duke shënuar realizim të planit </t>
  </si>
  <si>
    <t xml:space="preserve">                Në shumën e gjithmbarshme të shpenzimeve buxhetore pagesat për shpenzime komunale marrin pjesë me 1.87 % .</t>
  </si>
  <si>
    <r>
      <t xml:space="preserve">vjetor 12.12 %  ose 52.82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me pak se në periudhen të njejte për vitin paraprak.</t>
    </r>
  </si>
  <si>
    <t>Shpenzimet e gjithmbarshme buxhetore për tre muaj të vitit 2026 kapin shumën prej 18,655.17 € gjegjësisht 83.83 % më pak</t>
  </si>
  <si>
    <t xml:space="preserve">se gjatë periudhës së njajtë të vitit paraprak , ndërsa plani për vitin  2026 është realizuar 6.43 % . </t>
  </si>
  <si>
    <t xml:space="preserve">                Pagat dhe meditjet për periudhën raportuese kapin shumën prej 18,655.17 € . Në krahasim me periudhën janar - mars të vitit 2025 pagesat</t>
  </si>
  <si>
    <r>
      <t xml:space="preserve">për këtë kategori buxhetore shënojnë dinamikë më të shpejtë për 28.46 %, ndërsa plani për vitin 2026 është realizuar 24.29 </t>
    </r>
    <r>
      <rPr>
        <sz val="10"/>
        <color indexed="8"/>
        <rFont val="Calibri"/>
        <family val="2"/>
      </rPr>
      <t>%</t>
    </r>
    <r>
      <rPr>
        <sz val="11.5"/>
        <color indexed="8"/>
        <rFont val="Arial Narrow"/>
        <family val="2"/>
      </rPr>
      <t>.</t>
    </r>
  </si>
  <si>
    <t>Në shumën e gjithmbarshme të shpenzimeve buxhetore pagat dhe meditjet marrin pjesë me 100.00 % .</t>
  </si>
  <si>
    <t xml:space="preserve">               Në emër të mallrave dhe shërbimeve dhe Investime kapitale për këtë periudhen raportuese shpenzim nuk ka.      </t>
  </si>
  <si>
    <t>Gjatë periudhës janar - mars të vitit 2026 Drejtorati për  bujqësi , pylltari dhe zhvillim rural ka grumbulluar të hyra vetanake në</t>
  </si>
  <si>
    <t>shumë prej 130,722.94 € dhe paraqet tejkalim të planit mbi 1000.00 % .</t>
  </si>
  <si>
    <t>Dinamika e grumbullimit të të hyrave është më e shpejtë për 375.22 %  në raport me periudhën krahasuese .</t>
  </si>
  <si>
    <r>
      <t xml:space="preserve">                                                arijne shumen nga 130,722.94 </t>
    </r>
    <r>
      <rPr>
        <sz val="10"/>
        <color indexed="8"/>
        <rFont val="Calibri"/>
        <family val="2"/>
      </rPr>
      <t>€</t>
    </r>
  </si>
  <si>
    <t>Shpenzimet e gjithmbarshme për tre muaj të vitit 2026 kapin shumën prej 70,381.23 € gjegjësisht 71.32 % më pak se gjatë</t>
  </si>
  <si>
    <t xml:space="preserve">periudhës së njajtë të vitit paraprak , ndërsa plani për vitin 2026 është realizuar 5.47 % . </t>
  </si>
  <si>
    <t xml:space="preserve">                 Pagat dhe meditjet për periudhën raportuese kapin shumën prej  58,551.22 € . Në krahasim me periudhën e njajtë të vitit 2025</t>
  </si>
  <si>
    <r>
      <t xml:space="preserve">pagesat për për këtë kategori buxhetore shënojnë dinamikë më të larta për 52.38 % , ndërsa plani për vitin 2026 është realizuar 30.43 </t>
    </r>
    <r>
      <rPr>
        <sz val="10"/>
        <color indexed="8"/>
        <rFont val="Calibri"/>
        <family val="2"/>
      </rPr>
      <t>%</t>
    </r>
  </si>
  <si>
    <t xml:space="preserve">                 Në shumën e gjithmbarshme të shpenzimeve buxhetore pagat dhe meditjet marrin pjesë me 83.19 % .</t>
  </si>
  <si>
    <r>
      <t xml:space="preserve">Në emer te mallrave dhe shërbimeve janë shpenzuar 11,830.01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ose 12.72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plani. Në krahasim me periudhën e njajtë të vitit 2025</t>
    </r>
  </si>
  <si>
    <t>pagesat për për këtë kategori buxhetore shënojnë dinamikë më të lartë për 95.96 %.</t>
  </si>
  <si>
    <t xml:space="preserve">Në emër të Transfere dhe subvencione janë shpenzuar 0.00 € ose 0.00 % të shpenzimeve të gjithmbarshme . </t>
  </si>
  <si>
    <t>Pagesat për investime kapitale arrijnë shumën prej 0.00 € dhe në shpenzime të gjithmbarshme marrin pjesë me 0.00 %.</t>
  </si>
  <si>
    <t>Gjatë periudhës janar - mars të vitit 2026 janë realizuar të hyra vetanake në shumë prej 3,500.00 € , respektivisht 8.75 % nga</t>
  </si>
  <si>
    <r>
      <t xml:space="preserve">plani për vitin raportues. Donacione të jashtme nga Unioni Europian arrijnë shumen prej 46,382.31 </t>
    </r>
    <r>
      <rPr>
        <sz val="10"/>
        <rFont val="Aptos Narrow"/>
        <family val="2"/>
      </rPr>
      <t>€</t>
    </r>
    <r>
      <rPr>
        <sz val="10"/>
        <rFont val="Arial Narrow"/>
        <family val="2"/>
      </rPr>
      <t xml:space="preserve"> për këtë periudhen raportuese.                                          </t>
    </r>
  </si>
  <si>
    <r>
      <t>vitit 2026  është me e ngadalshme për 53.21</t>
    </r>
    <r>
      <rPr>
        <sz val="10"/>
        <rFont val="Calibri"/>
        <family val="2"/>
      </rPr>
      <t>%</t>
    </r>
    <r>
      <rPr>
        <sz val="10"/>
        <rFont val="Arial Narrow"/>
        <family val="2"/>
      </rPr>
      <t>.</t>
    </r>
  </si>
  <si>
    <t xml:space="preserve">                Nga licenca për shërbime profesionale gjatë periudhës raportuese janë grumbulluar 55.71 % të të hyrave vetanake .</t>
  </si>
  <si>
    <t xml:space="preserve"> Pasojnë  licencat për transport madhrave  me 44.29 % të  hyrave gjithmbarshme.</t>
  </si>
  <si>
    <t xml:space="preserve">Shpenzimet e gjithmbarshme buxhetore për tre muaj të vitit  2026 kapin shumën prej 37,159.76 € ose 39.58 % më pak se </t>
  </si>
  <si>
    <t>gjatë periudhës së njajtë të vitit paraprak, ndërsa plani për vitin 2026 është realizuar 9.73 % .</t>
  </si>
  <si>
    <t xml:space="preserve">               Pagat dhe meditjet për periudhën raportuese kapin shumën prej 19,752.44 € . Në raport me periudhën krahasuese , pagesat</t>
  </si>
  <si>
    <t>për këtë kategori buxhetore shënojnë dinamikë më të ultë për 9.61 % , ndërsa plani vjetor është realizuar 29.36 % .</t>
  </si>
  <si>
    <t xml:space="preserve">               Në shumën e gjithmbarshme të shpenzimeve buxhetore pagat dhe meditjet marrin pjesë me 53.16 % .</t>
  </si>
  <si>
    <t xml:space="preserve">               Në emër të mallrave dhe shërbimeve janë shpenzuar 17,407.32 € ose 46.84 % të shpenzimeve të gjithmbarshme më krahasim me njejtën      </t>
  </si>
  <si>
    <t xml:space="preserve">periudhen nga viti paraprak shenojnë ritje për 443.66 %   </t>
  </si>
  <si>
    <t xml:space="preserve">                Gjatë periudhës janar - mars të vitit  2026 drejtorati për gjeodezi e kadastër ka realizuar të hyra vetanake në shumë 40,377.00 €</t>
  </si>
  <si>
    <t xml:space="preserve">respektivisht 9.83 % nga planifikimi vjetor . </t>
  </si>
  <si>
    <t>është më e ngadalshme për 22.50 % .</t>
  </si>
  <si>
    <t xml:space="preserve">                Nga Taksa për regjistrimin e trashigimisë - pronës  janë grumbulluar 18,855.00 € , gjegjësisht 46.70 % të të hyrave të  gjithmbarshme. </t>
  </si>
  <si>
    <t>Në raport me periudhën krahasuese dinamika e tyre është më e shpejtë për 0.44 % .</t>
  </si>
  <si>
    <t>Të hyrat nga Taksa për certifikata të pronësisë dhe kopje plani arrijnë shumën prej 6,960.00 € dhe në shumën e gjithmbarshme të të hyrave</t>
  </si>
  <si>
    <r>
      <t xml:space="preserve">marrin pjesë me 17.24 % dhe janë me të ulta për 61.82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të njejta periudhë nga viti paraprak.</t>
    </r>
  </si>
  <si>
    <r>
      <t xml:space="preserve">                Nga taksat për matjen e tokës në teren gjatë periudhës raportuese janë grumbulluar 30.15 % të të hyrave të gjithmbarshme ose 12,175.00 </t>
    </r>
    <r>
      <rPr>
        <sz val="10"/>
        <color indexed="8"/>
        <rFont val="Calibri"/>
        <family val="2"/>
      </rPr>
      <t>€</t>
    </r>
  </si>
  <si>
    <r>
      <t xml:space="preserve">në këtë periudhën raportuese, duke shënuar realizim të planit për vitin 2026 në lartësi prej 11.07 </t>
    </r>
    <r>
      <rPr>
        <sz val="10"/>
        <color indexed="8"/>
        <rFont val="Calibri"/>
        <family val="2"/>
      </rPr>
      <t>% dhe shenojnë dinamikë më të shpejtë</t>
    </r>
  </si>
  <si>
    <t xml:space="preserve">                                                                          në raport me periudhën krahasuese për 6.96 % .</t>
  </si>
  <si>
    <r>
      <t xml:space="preserve">Të hyrat nga regjistrimi i pengut arrijnë shumën prej 1,755.00 € dhe në shumën e gjithmbarshme të të hyrave marrin pjesë me 4.35 </t>
    </r>
    <r>
      <rPr>
        <sz val="10"/>
        <color indexed="8"/>
        <rFont val="Calibri"/>
        <family val="2"/>
      </rPr>
      <t>%</t>
    </r>
    <r>
      <rPr>
        <sz val="11.5"/>
        <color indexed="8"/>
        <rFont val="Arial Narrow"/>
        <family val="2"/>
      </rPr>
      <t>.</t>
    </r>
  </si>
  <si>
    <t>Dinamika e tyre është për 12.47 % më e ngadalshme në raport me periudhën krahasuese .</t>
  </si>
  <si>
    <r>
      <t xml:space="preserve">Nga taksa tjera administrative janë grumbulluar 632.00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ose 1.57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nga të hyrave gjithmbarshme.</t>
    </r>
  </si>
  <si>
    <t>Shpenzimet e gjithmbarshme buxhetore për tre muaj të vitit  2026 kapin shumën prej 54,520.61 € ose 50.88 % më shum se</t>
  </si>
  <si>
    <t>gjatë periudhës krahasuese  ndërsa plani për vitin 2026 është realizuar 29.40 % .</t>
  </si>
  <si>
    <t xml:space="preserve">                Pagat dhe meditjet për periudhën raportuese kapin shumën prej 54,520.61 € . Në raport me periudhën krahasuese , pagesat</t>
  </si>
  <si>
    <r>
      <t xml:space="preserve">për këtë kategori buxhetore shënojnë dinamikë më të lartë për 51.63 %, ndërsa plani vjetor është realizuar 29.88 % dhe paraqesin 100.00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</t>
    </r>
  </si>
  <si>
    <t xml:space="preserve">                                                                                                                                         shpenzimeve gjithmbarshme. Në emër të mallrave dhe shërbimeve nuk ka shpenzim. </t>
  </si>
  <si>
    <t xml:space="preserve">                Gjatë periudhës janar - mars të vitit 2026 janë realizuar të hyra vetanake në shumë prej 40,471.25 € . Dinamika e tyre është për</t>
  </si>
  <si>
    <t>51.47 % më e ngadalshme në raport me periudhën krahasuese ndërsa plani për vitin raportues është realizuar 8.11 % .</t>
  </si>
  <si>
    <r>
      <t xml:space="preserve">Nga Licencat, reklamat e publikimet në prona pubike për këtë periudhen raporuese janë realizuar hyrat në shumen 31,290.75 </t>
    </r>
    <r>
      <rPr>
        <sz val="10"/>
        <color indexed="8"/>
        <rFont val="Calibri"/>
        <family val="2"/>
      </rPr>
      <t>€ dhe</t>
    </r>
  </si>
  <si>
    <t xml:space="preserve"> paraqesin realizimin e planit 27.69 %</t>
  </si>
  <si>
    <t>Nga shfrytezim I prones publike janë arkëtuar 820.00 €  respektivisht 2.03 % të shumës së gjithmbarshme dhe paraqesin realizim të</t>
  </si>
  <si>
    <r>
      <t xml:space="preserve">planit për 0.51 </t>
    </r>
    <r>
      <rPr>
        <sz val="10"/>
        <color indexed="8"/>
        <rFont val="Calibri"/>
        <family val="2"/>
      </rPr>
      <t>%.</t>
    </r>
  </si>
  <si>
    <r>
      <t xml:space="preserve">Nga qiraja nga objektet publike janë grumbulluar hyrat vetenake në shumen prej 7,660.50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në krahasim me njejten  periudhen  nga viti paraprak janë</t>
    </r>
  </si>
  <si>
    <t xml:space="preserve"> më të larta për 288.96 %.</t>
  </si>
  <si>
    <r>
      <t xml:space="preserve">Të hyrat nga shitja e pasurisë janë realizuar hyrat nga 700.00 </t>
    </r>
    <r>
      <rPr>
        <sz val="10"/>
        <color indexed="8"/>
        <rFont val="Calibri"/>
        <family val="2"/>
      </rPr>
      <t xml:space="preserve">€ dhe janë më të ulta nga të njejta periudhë nga viti paraprak </t>
    </r>
  </si>
  <si>
    <t>për 98.18 %.</t>
  </si>
  <si>
    <t>Shpenzimet e gjithmbarshme buxhetore për tre muaj të vitit 2026 kapin shumën prej 15,770.62 € ose 28.53 % nga plani vjetor.</t>
  </si>
  <si>
    <t xml:space="preserve">                Në raport me periudhen krahasuese dinamika e tyre është më e shpejtë për 31.46 %.</t>
  </si>
  <si>
    <t xml:space="preserve">Pagat dhe meditjet kapin shumën prej 14,946.62 € dhe paraqesin realizim të planit për vitin 2026 në lartësi prej 28.59 % . </t>
  </si>
  <si>
    <t xml:space="preserve">                Në shumën e gjithmbarshme të shpenzimeve buxhetore pagat dhe meditjet marrin pjesë me 94.78 % .</t>
  </si>
  <si>
    <r>
      <t xml:space="preserve">                Në emër të mallrave dhe shërbimeve  janë të shpenzuar mjete në shumen 824.00 </t>
    </r>
    <r>
      <rPr>
        <sz val="10"/>
        <color indexed="8"/>
        <rFont val="Calibri"/>
        <family val="2"/>
      </rPr>
      <t xml:space="preserve">€ dhe paraqesin realizimin e planit </t>
    </r>
    <r>
      <rPr>
        <sz val="10"/>
        <color indexed="8"/>
        <rFont val="Arial Narrow"/>
        <family val="2"/>
      </rPr>
      <t xml:space="preserve"> për 27.47 </t>
    </r>
    <r>
      <rPr>
        <sz val="10"/>
        <color indexed="8"/>
        <rFont val="Calibri"/>
        <family val="2"/>
      </rPr>
      <t xml:space="preserve">% dhe </t>
    </r>
  </si>
  <si>
    <r>
      <t xml:space="preserve">janë për 53.47 </t>
    </r>
    <r>
      <rPr>
        <sz val="10"/>
        <color indexed="8"/>
        <rFont val="Aptos Narrow"/>
        <family val="2"/>
        <charset val="1"/>
      </rPr>
      <t>%</t>
    </r>
    <r>
      <rPr>
        <sz val="10"/>
        <color indexed="8"/>
        <rFont val="Arial Narrow"/>
        <family val="2"/>
      </rPr>
      <t xml:space="preserve"> me të ulta si në njejten periudhen nga viti paraprak.</t>
    </r>
  </si>
  <si>
    <t xml:space="preserve">                Gjatë periudhës janar - mars të vitit 2026 janë realizuar të hyra vetanake në shumë prej 300,748.76 € .</t>
  </si>
  <si>
    <t>është me e shpejtë për 297.35 % .</t>
  </si>
  <si>
    <t xml:space="preserve">                Të hyrat nga taksa komunale për leje të ndërtimit arrijnë shumën 295,720.57 € , ndërsa plani vjetor është realizuar 35.77 % .</t>
  </si>
  <si>
    <t xml:space="preserve">                 Në shumën e gjithmbarshme të të hyrave , të hyrat e lartëcekura marrin pjesë me 98.33 %. Dinamika e tyre është për 340.59 % </t>
  </si>
  <si>
    <t>më e shpejtë në raport me periudhën krahasuese .</t>
  </si>
  <si>
    <t xml:space="preserve">Nga taksa për legalizimin e objekteve, gjatë periudhës raportuese , janë arketuar 5,028.19 € , ose 1.67 % të të hyrave totale dhe janë më të </t>
  </si>
  <si>
    <r>
      <t xml:space="preserve">ulta në njejten periudhen nga viti paraprak për 41.32 </t>
    </r>
    <r>
      <rPr>
        <sz val="10"/>
        <color indexed="8"/>
        <rFont val="Calibri"/>
        <family val="2"/>
      </rPr>
      <t>%</t>
    </r>
  </si>
  <si>
    <t xml:space="preserve">Shpenzimet e gjithmbarshme buxhetore për tre muaj të vitit 2026 kapin shumën prej 37,894.66 € ose 33.60 % më shumë se </t>
  </si>
  <si>
    <t xml:space="preserve">gjatë periudhës krahasuese ndërsa plani për vitin 2026 është realizuar 13.56 % . </t>
  </si>
  <si>
    <t xml:space="preserve">                 Pagat dhe meditjet për periudhën raportuese kapin shumën prej 36,319.66 € . Në krahasim me periudhën janar - mars të vitit</t>
  </si>
  <si>
    <r>
      <t xml:space="preserve">2025 pagesat për këtë kategori buxhetore shënojnë dinamikë më të shpejtë për 29.70 % dhe plani për vitin 2026 është realizuar 28.28 </t>
    </r>
    <r>
      <rPr>
        <sz val="10"/>
        <color indexed="8"/>
        <rFont val="Calibri"/>
        <family val="2"/>
      </rPr>
      <t>%</t>
    </r>
  </si>
  <si>
    <t>Në shumën e gjithmbarshme të shpenzimeve buxhetore pagat dhe meditjet marrin pjesë me 95.84 % .</t>
  </si>
  <si>
    <t>Në emër të mallrave dhe shërbimeve janë shpenzuar 1,575.00 € ose 4.16 % të shpenzimeve të gjithmbarshme .</t>
  </si>
  <si>
    <t xml:space="preserve">                Pagesat për këtë kategori buxhetore janë për 337.26 % më të larta në raport me periudhën janar - mars të vitit  2025</t>
  </si>
  <si>
    <t xml:space="preserve">               Gjatë periudhës janar - mars të vitit 2026 shpenzimet e gjithmbarshme kapin shumën prej 11,521.32 € ose 33.62 % më shumë se</t>
  </si>
  <si>
    <t xml:space="preserve">gjatë periudhës së njajtë të vitit paraprak, ndërsa plani për vitin raportues është realizuar 27.04 % . </t>
  </si>
  <si>
    <t xml:space="preserve">                Pagat dhe meditjet për periudhën raportuese kapin shumën prej 11,521.32 € . Në krahasim me periudhën janar - mars të vitit</t>
  </si>
  <si>
    <t>2025 dinamika e tyre është më e shpejtë për 33.62 % , ndërsa plani për vitin 2026 është realizuar 28.37 % .</t>
  </si>
  <si>
    <t xml:space="preserve">                Gjatë periudhës janar - mars të vitit 2026 janë realizuar të hyra vetanake në shumë prej 25,297.00 € , ose 20.14 % më pak se</t>
  </si>
  <si>
    <t>gjatë periudhës së njajtë të vitit 2025 dhe shënojnë 22.81 % nga plani për vitin raportues .</t>
  </si>
  <si>
    <t>Shpenzimet e gjithmbarshme buxhetore për tre muaj të vitit 2026 kapin shumën prej 1,446,092.27 € ose 33.55 % më shumë se</t>
  </si>
  <si>
    <t xml:space="preserve">gjatë periudhës së njajtë të vitit paraprak , ndërsa plani për vitin 2026 është realizuar 28.62 % .                                                             </t>
  </si>
  <si>
    <t xml:space="preserve">                 Pagat dhe meditjet për periudhën raportuese kapin shumën prej 1,268,488.53 € . Në krahasim me periudhën janar- mars të vitit</t>
  </si>
  <si>
    <r>
      <t xml:space="preserve">2025 pagesat për këtë kategori buxhetore shënojnë dinamikë më të shpejtë për 44.64 % , ndërsa plani për vitin 2026 është realizuar 31.18 </t>
    </r>
    <r>
      <rPr>
        <sz val="10"/>
        <color indexed="8"/>
        <rFont val="Calibri"/>
        <family val="2"/>
      </rPr>
      <t>%</t>
    </r>
  </si>
  <si>
    <t xml:space="preserve">                 Në shumën e gjithmbarshme të shpenzimeve buxhetore pagat dhe meditjet marrin pjesë me 87.72% .</t>
  </si>
  <si>
    <t xml:space="preserve">                 Në emër të mallrave dhe shërbimeve janë shpenzuar 100,440.52 € ose 6.95 % të shpenzimeve të gjithmbarshme . </t>
  </si>
  <si>
    <r>
      <t xml:space="preserve">                Gjatë periudhës janar - mars të vitit  2026 janë paguar për shpenzime komunale 43,830.22 €  dhe paraqesin realizim të planit 28.10 </t>
    </r>
    <r>
      <rPr>
        <sz val="10"/>
        <color indexed="8"/>
        <rFont val="Calibri"/>
        <family val="2"/>
      </rPr>
      <t>%</t>
    </r>
  </si>
  <si>
    <t xml:space="preserve">                Në shumën e gjithmbarshme të shpenzimeve buxhetore pagesat për këtë kategori buxhetore marrin pjesë me 3.03 % .</t>
  </si>
  <si>
    <t>Transferet dhe subvencionet për vitin 2026 janë planifiku prej 63,000.00€ dhe për këtë periudhën raportuese nuk janë shpenzuar.</t>
  </si>
  <si>
    <r>
      <t xml:space="preserve">Nga Investime kapitale janë paguar 33,333.00 </t>
    </r>
    <r>
      <rPr>
        <sz val="10"/>
        <rFont val="Calibri"/>
        <family val="2"/>
      </rPr>
      <t>€</t>
    </r>
    <r>
      <rPr>
        <sz val="10"/>
        <rFont val="Arial Narrow"/>
        <family val="2"/>
      </rPr>
      <t xml:space="preserve"> dhe paraqet realizimin e planit nga 13.33 </t>
    </r>
    <r>
      <rPr>
        <sz val="10"/>
        <rFont val="Calibri"/>
        <family val="2"/>
      </rPr>
      <t xml:space="preserve">% dhe në periudhen të njejtë nga viti paraprak </t>
    </r>
  </si>
  <si>
    <t>janë më të larta për 233.33 %.</t>
  </si>
  <si>
    <t xml:space="preserve">                Gjatë periudhës janar - mars të vitit  2026 shpenzimet e gjithmbarshme buxhetore kapin shumën prej 56,697.01 € ose 54.22 %</t>
  </si>
  <si>
    <t xml:space="preserve">më të larta se gjatë periudhës së njajtë të vitit paraprak , ndërsa plani për vitin raportues është realizuar 18.01 % . </t>
  </si>
  <si>
    <t xml:space="preserve">                Pagat dhe meditjet për periudhën raportuese kapin shumën prej 52,329.77 € . Në krahasim me periudhën janar - mars të vitit 2025</t>
  </si>
  <si>
    <r>
      <t xml:space="preserve">pagesat për këtë kategori buxhetore shënojnë dinamikë më të shpejtë për 54.87 % , ndërsa plani për vitin 2026 është realizuar 27.85 </t>
    </r>
    <r>
      <rPr>
        <sz val="10"/>
        <color indexed="8"/>
        <rFont val="Calibri"/>
        <family val="2"/>
      </rPr>
      <t>%</t>
    </r>
    <r>
      <rPr>
        <sz val="11.5"/>
        <color indexed="8"/>
        <rFont val="Arial Narrow"/>
        <family val="2"/>
      </rPr>
      <t>.</t>
    </r>
  </si>
  <si>
    <t xml:space="preserve">                Në shumën e gjithmbarshme të shpenzimeve buxhetore pagat dhe meditjet marrin pjesë me 92.30 % .</t>
  </si>
  <si>
    <t xml:space="preserve">                Në emër të mallrave dhe shërbimeve janë shpenzuar 1,950.00 € ose 3.44 % të shpenzimeve të gjithmbarshme . </t>
  </si>
  <si>
    <t xml:space="preserve">                Pagesat për shpenzime komunale për tre muaj të vitit raportues kapin shumën prej 2,417.24 € dhe përbëjnë 4.26 % të</t>
  </si>
  <si>
    <t>shpenzimeve buxhetore . Në raport me periudhën krahasuese dinamika e tyre është më e shpejtë për 37.77 % , ndërsa plani vjetor është</t>
  </si>
  <si>
    <t>realizuar 4.26 %.</t>
  </si>
  <si>
    <r>
      <t xml:space="preserve">Gjatë periudhës janar - mars të vitit  2026 shpenzimet e gjithmbarshme buxhetore janë 32,288.05 </t>
    </r>
    <r>
      <rPr>
        <sz val="10"/>
        <color indexed="8"/>
        <rFont val="Aptos Narrow"/>
        <family val="2"/>
      </rPr>
      <t>€</t>
    </r>
  </si>
  <si>
    <t>Projekte kapitale janë planifikuar me 315,789.00 €, shpenzim për këtë periudhen nuk ka.</t>
  </si>
  <si>
    <r>
      <t xml:space="preserve">Plani për vitin 2025 për këtë program arrijenë shumën 418,289.00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 dhe permban Paga dhe meditje me 52,500.00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,  </t>
    </r>
  </si>
  <si>
    <r>
      <t xml:space="preserve">Mallra dhe shërbime me 45,000.00€, janë shpenzuar 31,155.05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>.</t>
    </r>
  </si>
  <si>
    <r>
      <t xml:space="preserve">Shpenzime komunale me 5,000.00 € janë shpezuar 833.00 </t>
    </r>
    <r>
      <rPr>
        <sz val="10"/>
        <color indexed="8"/>
        <rFont val="Aptos Narrow"/>
        <family val="2"/>
      </rPr>
      <t>€</t>
    </r>
    <r>
      <rPr>
        <sz val="10"/>
        <color indexed="8"/>
        <rFont val="Arial Narrow"/>
        <family val="2"/>
      </rPr>
      <t xml:space="preserve"> dhe </t>
    </r>
  </si>
  <si>
    <t xml:space="preserve">                Gjatë periudhës janar - mars të vitit 2026 Drejtorati për kulturë, rini dhe sport ka realizuar të hyra vetanake nga pariticipim</t>
  </si>
  <si>
    <t xml:space="preserve"> prej Bibliotekses me shumë 382.00 €.</t>
  </si>
  <si>
    <t>Shpenzimet e gjithmbarshme buxhetore për tre muaj të vitit 2026 kapin shumën prej 159,762.81 € ose 32.76 % më pak se</t>
  </si>
  <si>
    <t>gjatë periudhës krahasuese, ndërsa plani për vitin 2026 është realizuar 11.21 % .</t>
  </si>
  <si>
    <t xml:space="preserve">                 Pagat dhe meditjet për periudhën raportuese kapin shumën prej 98,678.23 € . Në krahasim me periudhën janar - mars të vitit</t>
  </si>
  <si>
    <t>2025 pagesat për këtë kategori buxhetore shënojnë dinamikë më të shpejtë për 62.33 % dhe plani vjetor është realizuar 31.51 % .</t>
  </si>
  <si>
    <t xml:space="preserve">                 Në shumën e gjithmbarshme të shpenzimeve buxhetore pagat dhe meditjet marrin pjesë me 61.77 % .</t>
  </si>
  <si>
    <r>
      <t xml:space="preserve">                 Në emër të mallrave dhe shërbimeve janë shpenzuar 16,450.90 €, 27.12 </t>
    </r>
    <r>
      <rPr>
        <sz val="10"/>
        <color indexed="8"/>
        <rFont val="Calibri"/>
        <family val="2"/>
      </rPr>
      <t>%</t>
    </r>
    <r>
      <rPr>
        <sz val="10"/>
        <color indexed="8"/>
        <rFont val="Arial Narrow"/>
        <family val="2"/>
      </rPr>
      <t xml:space="preserve"> me pak se gjat periudhës paraprak, </t>
    </r>
  </si>
  <si>
    <t xml:space="preserve">ose 10.30 % të shpenzimeve të gjithmbarshme . </t>
  </si>
  <si>
    <t>Pagesat për shpenzime komunale për tre muaj të vitit raportues kapin shumën prej 31,173.68€ dhe përbëjnë 19.51 % të</t>
  </si>
  <si>
    <t>shpenzimeve  të gjithmbarshme . Në raport me periudhën krahasuese dinamika e tyre është më e shpejtë për 0.31 %, ndërsa</t>
  </si>
  <si>
    <t>plani për vitin raportues është realizuar 39.97 % .</t>
  </si>
  <si>
    <t>Transferet dhe subvencionet për vitin 2026 janë planifiku prej 269,870.00 € dhe për këtë periudhën raportuese</t>
  </si>
  <si>
    <r>
      <t xml:space="preserve"> janë shpenzuar 13,460.00 </t>
    </r>
    <r>
      <rPr>
        <sz val="10"/>
        <color indexed="8"/>
        <rFont val="Calibri"/>
        <family val="2"/>
      </rPr>
      <t>€</t>
    </r>
    <r>
      <rPr>
        <sz val="10"/>
        <color indexed="8"/>
        <rFont val="Arial Narrow"/>
        <family val="2"/>
      </rPr>
      <t xml:space="preserve">. </t>
    </r>
  </si>
  <si>
    <t xml:space="preserve">Pagesat për investime kapitale për këtë periudhën raportuese nuk ka, në plan për vitin 2026 janë planifiku 530,000.00 €. </t>
  </si>
  <si>
    <t>Buxheti i planifikuar për vitin 2026 kap shumë 267,372.19 € .</t>
  </si>
  <si>
    <t xml:space="preserve">               Pagat dhe meditjet për periudhën raportuese kapin shumën prej 56,454.47 € . Në krahasim me periudhën janar - mars të vitit        </t>
  </si>
  <si>
    <t>2025 pagesat për këtë kategori buxhetore shënojnë dinamikë më të shpejtë për 53.67 % dhe plani vjetor është realizuar 28.95 % .</t>
  </si>
  <si>
    <t>Në emer të mallrava dhe shërbime nuk ka shpenzim.</t>
  </si>
  <si>
    <t>Shpenzimet e gjithmbarshme buxhetore për tre muaj të vitit 2026 kapin shumën prej 201,789.23 € ose 3.35 % më pak se</t>
  </si>
  <si>
    <t xml:space="preserve">gjatë periudhës së njajtë të vitit paraprak, ndërsa plani për vitin 2026 është realizuar 22.87 % . </t>
  </si>
  <si>
    <t xml:space="preserve">                Pagat dhe meditjet për periudhën raportuese kapin shumën prej  45,522.63 €. Në krahasim me periudhën janar - mars të vitit 2025</t>
  </si>
  <si>
    <r>
      <t xml:space="preserve">pagesat për këtë kategori buxhetore shënojnë dinamikë më të shpejtë për 44.66 %, ndërsa plani për vitin 2026 është realizuar 29.72 </t>
    </r>
    <r>
      <rPr>
        <sz val="10"/>
        <color indexed="8"/>
        <rFont val="Calibri"/>
        <family val="2"/>
      </rPr>
      <t>%</t>
    </r>
  </si>
  <si>
    <t xml:space="preserve">                Në shumën e gjithmbarshme të shpenzimeve buxhetore pagat dhe meditjet marrin pjesë me 22.56 % .</t>
  </si>
  <si>
    <r>
      <t xml:space="preserve">                Në emër të mallrave dhe shërbimeve janë shpenzuar 87,065.79 € ose 43.15 % të shpenzimeve të gjithmbarshme dhe janë për 16.04 </t>
    </r>
    <r>
      <rPr>
        <sz val="10"/>
        <color indexed="8"/>
        <rFont val="Calibri"/>
        <family val="2"/>
      </rPr>
      <t>%</t>
    </r>
  </si>
  <si>
    <t xml:space="preserve">                Pagesat për shpenzime komunale për tre muaj të vitit raportues kapin shumën prej 69,200.81 € dhe përbëjnë 34.29 % të</t>
  </si>
  <si>
    <r>
      <t xml:space="preserve">shpenzimeve të gjithmbarshme, nga të njejta periudha nga viti paraprak shënon ulje për 6.00 </t>
    </r>
    <r>
      <rPr>
        <sz val="10"/>
        <color indexed="8"/>
        <rFont val="Calibri"/>
        <family val="2"/>
      </rPr>
      <t>%</t>
    </r>
    <r>
      <rPr>
        <sz val="11.5"/>
        <color indexed="8"/>
        <rFont val="Arial Narrow"/>
        <family val="2"/>
      </rPr>
      <t>.</t>
    </r>
    <r>
      <rPr>
        <sz val="10"/>
        <color indexed="8"/>
        <rFont val="Arial Narrow"/>
        <family val="2"/>
      </rPr>
      <t xml:space="preserve">. </t>
    </r>
  </si>
  <si>
    <t xml:space="preserve">                Gjatë periudhës janar - mars të vitit 2026  të hyrat vetanake janë realizuar në shumë prej 54,377.00 € respektivisht 21.75 % nga</t>
  </si>
  <si>
    <t>është më e shpejtë për 14.35 % .</t>
  </si>
  <si>
    <t xml:space="preserve"> Shpenzimet e gjithmbarshme buxhetore për tre muaj të vitit 2026 kapin shumën prej 301,611.56 € ose 44.57 %  më shumë se</t>
  </si>
  <si>
    <t xml:space="preserve">gjatë periudhës së njajtë të vitit paraprak , ndërsa plani për vitin 2026 është realizuar 28.14 % . </t>
  </si>
  <si>
    <t xml:space="preserve">                  Pagat dhe meditjet për periudhën raportuese kapin shumën prej  270,527.56 € . Në raport me periudhën krahasuese</t>
  </si>
  <si>
    <t xml:space="preserve"> pagesat për këtë kategori buxhetore shënojnë dinamikë më të shpejtë për 50.44 %,dhe plani për vitin 2026 është  realizuar 30.96 % .</t>
  </si>
  <si>
    <t xml:space="preserve">                  Në shumën e gjithmbarshme të shpenzimeve buxhetore pagat dhe meditjet marrin pjesë me 89.69 % .</t>
  </si>
  <si>
    <t xml:space="preserve">                  Në emër të mallrave dhe shërbimeve janë shpenzuar 31,084.00 € ose 10.31 % të shpenzimeve të gjithmbarshme.</t>
  </si>
  <si>
    <t xml:space="preserve">                 Dinamika e tyre është për 7.92 % më të shpejtë në raport me periudhën krahasuese, ndersa plani për vitin raportues është</t>
  </si>
  <si>
    <t xml:space="preserve"> realizuar 15.71 %.</t>
  </si>
  <si>
    <t xml:space="preserve">                Gjatë periudhës janar - mars të vitit 2026  nuk janë realizuar të hyra vetanake .  </t>
  </si>
  <si>
    <t>Gjatë periudhës raportuese nuk janë realizuar donacione e Jashtme.</t>
  </si>
  <si>
    <t>Shpenzimet e gjithmbarshme buxhetore për tre muaj të vitit 2026 kapin shumën prej 3,048,452.88 € ose 38.48 % më  shumë se gjatë periudhës</t>
  </si>
  <si>
    <t xml:space="preserve">së njajtë të vitit paraprak , ndërsa plani për vitin 2026 është realizuar 32.23 % . </t>
  </si>
  <si>
    <t>Pagat dhe meditjet arrijnë shumën prej 3,028,501.51 €  respektivisht 43.60 % më shumë në raport me periudhen krahasuese .</t>
  </si>
  <si>
    <t>Në shumën e gjithmbarshme të shpenzimeve pagat dhe meditjet marin pjesë me 99.35 % ndërsa plani vjetor është realizuar 34.80 %.</t>
  </si>
  <si>
    <t>Në emër të mallrave dhe shërbimeve janë shpenzuar 19,951.37 € ose 0.65 % të shpenzimeve të gjithmbarshme.</t>
  </si>
  <si>
    <r>
      <t xml:space="preserve">Dinamika e tyre është për 13.66 % më e ngadalshme në raport me periudhën krahasuese, ndersa plani për vitin raportues është realizuar 24.94 </t>
    </r>
    <r>
      <rPr>
        <sz val="10"/>
        <rFont val="Calibri"/>
        <family val="2"/>
      </rPr>
      <t>%</t>
    </r>
  </si>
  <si>
    <t xml:space="preserve">Shpenzime për Investime kapitale në këtë periudhen raportuese nuk ka. </t>
  </si>
  <si>
    <t xml:space="preserve">                Gjatë periudhës janar - mars të vitit 2026 të hyrat vetanake kapin shumën prej 32,545.00 € respektivisht 2.76 % më shumë së në raport  </t>
  </si>
  <si>
    <t xml:space="preserve">me periudhën krahasuese , ndërsa plani për vitin 2026 është realizuar 62.59 % . </t>
  </si>
  <si>
    <t>Shpenzimet e gjithmbarshme buxhetore për tre muaj të vitit 2026 kapin shumën prej 1,209,779.34 € .</t>
  </si>
  <si>
    <t xml:space="preserve">Në raport me periudhën krahasuese , dinamika e shpenzimeve është më e ngadalshme për 2.72 % , ndërsa plani për vitin 2026 është </t>
  </si>
  <si>
    <t xml:space="preserve">realizuar 21.40 % . </t>
  </si>
  <si>
    <t xml:space="preserve">                Pagat dhe meditjet paraqesin 99.34 % të shpenzimeve të gjithmbarshme dhe arrijnë shumën 1,201,822.95 €. </t>
  </si>
  <si>
    <t xml:space="preserve">Në raport me periudhën krahasuese , dinamika e e tyre është më e shpejtë për 37.33 % , ndërsa plani për periudhën raportuese është </t>
  </si>
  <si>
    <t>realizuar 33.49 % .</t>
  </si>
  <si>
    <t>Për mallra dhe shërbime janë shpenzuar 7,956.39 € ose 0.66 % të shpenzimeve të gjithmbarshme.</t>
  </si>
  <si>
    <r>
      <t xml:space="preserve">Dinamika e tyre është për 41.64 % më e ngadalshme në raport me periudhën krahasuese, ndersa plani për vitin raportues është realizuar 12.24 </t>
    </r>
    <r>
      <rPr>
        <sz val="10"/>
        <color theme="1"/>
        <rFont val="Calibri"/>
        <family val="2"/>
      </rPr>
      <t>%</t>
    </r>
  </si>
  <si>
    <r>
      <t xml:space="preserve">Investime kapitale në këtë periudhen raportuese nuk janë shpenzuar, ndersa plani arrijnë shumen prej 2,000,000.00 </t>
    </r>
    <r>
      <rPr>
        <sz val="10"/>
        <color theme="1"/>
        <rFont val="Aptos Narrow"/>
        <family val="2"/>
      </rPr>
      <t>€</t>
    </r>
  </si>
  <si>
    <t>17</t>
  </si>
  <si>
    <t>51</t>
  </si>
  <si>
    <t>7</t>
  </si>
  <si>
    <t>21</t>
  </si>
  <si>
    <t>5</t>
  </si>
  <si>
    <t>350</t>
  </si>
  <si>
    <r>
      <t xml:space="preserve">Pranë Komunës së Pejës gjatë periudhës janar - mars të vitit  2026 kanë qenë të punësuar </t>
    </r>
    <r>
      <rPr>
        <b/>
        <sz val="10"/>
        <rFont val="Arial Narrow"/>
        <family val="2"/>
      </rPr>
      <t>2169</t>
    </r>
    <r>
      <rPr>
        <sz val="10"/>
        <rFont val="Arial Narrow"/>
        <family val="2"/>
      </rPr>
      <t xml:space="preserve"> puntorë.Nga tabela që pason</t>
    </r>
  </si>
  <si>
    <t xml:space="preserve">krahasim me  numrin e planifikuar për vitin 2222 dhe në raport me periudhën e njajtë të vitit paraprak . </t>
  </si>
  <si>
    <r>
      <t xml:space="preserve">Dinamika e të punësuarve për periudhën krahasuese është për 1.45 % më e ultë për vitin 2026 ndersa plani është realizuar 97.61 </t>
    </r>
    <r>
      <rPr>
        <sz val="10"/>
        <rFont val="Calibri"/>
        <family val="2"/>
      </rPr>
      <t xml:space="preserve">%                </t>
    </r>
    <r>
      <rPr>
        <sz val="9"/>
        <rFont val="Arial Narrow"/>
        <family val="2"/>
      </rPr>
      <t>2</t>
    </r>
  </si>
  <si>
    <t>I.III.Gjobat nga pyjet</t>
  </si>
  <si>
    <r>
      <t xml:space="preserve">II .TË HYRAT VETANAKE </t>
    </r>
    <r>
      <rPr>
        <b/>
        <sz val="10"/>
        <color indexed="8"/>
        <rFont val="Calibri"/>
        <family val="2"/>
      </rPr>
      <t>(I+I.I+I.II+I.III)</t>
    </r>
  </si>
  <si>
    <t xml:space="preserve">Për këtë periudhen raportuese gjobat nga gjukata arijne shumen prej 14,458.00 € dhe janë për 30.67 % ma të ulta si në periudhen </t>
  </si>
  <si>
    <t>të njejte të vitit paraprak. Nga gjobat nga trafiku janë inkasuar 271,638.00 € ose 12.26 % ma shumë se në periudhen paraprak.</t>
  </si>
  <si>
    <r>
      <t xml:space="preserve">Gjatë periudhës raportuese janë realizuar edhe gjobat nga pyjet në muajin Janar me shumë 67.73 </t>
    </r>
    <r>
      <rPr>
        <sz val="10"/>
        <rFont val="Aptos Narrow"/>
        <family val="2"/>
      </rPr>
      <t>€</t>
    </r>
    <r>
      <rPr>
        <sz val="11.5"/>
        <rFont val="Arial Narrow"/>
        <family val="2"/>
      </rPr>
      <t>.</t>
    </r>
  </si>
  <si>
    <t xml:space="preserve">Të hyrat e gjithmbarshme në fund të periudhës raportuese arrijnë shumën 1,320,017.38 € dhe në raport me periudhën </t>
  </si>
  <si>
    <t xml:space="preserve">krahasuese janë më të larta për 16.43 % . </t>
  </si>
  <si>
    <t xml:space="preserve"> shumë se gjatë periudhës janar - mars të vitit 2025  ndërsa plani për vitin 2026 është realizuar 15.97 % . </t>
  </si>
  <si>
    <t xml:space="preserve">                Gjobat nga gjykatat arrijnë shumën prej 14,458.00 €, kështuqë të hyrat e gjithmbarshme arrijnë shumën 15,083.00 €. </t>
  </si>
  <si>
    <t>Dinamika e tyre është për 33.57 % më e ngadalshme në raport me periudhën krahasuese.</t>
  </si>
  <si>
    <t xml:space="preserve">                Gjobat nga trafiku me 271,638.00 €  marrin pjesë në të hyra me 46.89 % , kështuqë të  hyrat e gjithmbarshme në fund të</t>
  </si>
  <si>
    <t>periudhës raportuese arrijnë shumën prej 579,297.39 €  dhe në raport me periudhën krahasuese janë më të ulta për 19.27 % .</t>
  </si>
  <si>
    <t>Gjatë periudhës raportuese janë realizuar edhe gjobat nga pyjet në muajin Janar me shumë 67.73 €.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</si>
</sst>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;[Red]#,##0.00"/>
    <numFmt numFmtId="165" formatCode="0;[Red]0"/>
    <numFmt numFmtId="166" formatCode="#,##0.00\ [$€-1];[Red]\-#,##0.00\ [$€-1]"/>
    <numFmt numFmtId="167" formatCode="0.00;[Red]0.00"/>
  </numFmts>
  <fonts count="49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  <font>
      <sz val="14"/>
      <name val="Arial Narrow"/>
      <family val="2"/>
    </font>
    <font>
      <b/>
      <sz val="14"/>
      <color indexed="10"/>
      <name val="Arial Narrow"/>
      <family val="2"/>
    </font>
    <font>
      <sz val="14"/>
      <color indexed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name val="Arial"/>
      <family val="2"/>
    </font>
    <font>
      <b/>
      <sz val="11"/>
      <name val="Arial Narrow"/>
      <family val="2"/>
    </font>
    <font>
      <u/>
      <sz val="11"/>
      <color indexed="8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.5"/>
      <color indexed="8"/>
      <name val="Arial Narrow"/>
      <family val="2"/>
    </font>
    <font>
      <sz val="11.5"/>
      <color theme="1"/>
      <name val="Arial Narrow"/>
      <family val="2"/>
    </font>
    <font>
      <sz val="11"/>
      <color theme="1"/>
      <name val="Calibri"/>
      <family val="2"/>
    </font>
    <font>
      <sz val="10"/>
      <name val="Aptos Narrow"/>
      <family val="2"/>
    </font>
    <font>
      <b/>
      <sz val="10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ptos Narrow"/>
      <family val="2"/>
    </font>
    <font>
      <sz val="11.5"/>
      <name val="Arial Narrow"/>
      <family val="2"/>
    </font>
    <font>
      <sz val="10"/>
      <color indexed="8"/>
      <name val="Aptos Narrow"/>
      <family val="2"/>
      <charset val="1"/>
    </font>
    <font>
      <sz val="10"/>
      <color indexed="8"/>
      <name val="Aptos Narrow"/>
      <family val="2"/>
    </font>
    <font>
      <sz val="10"/>
      <color theme="1"/>
      <name val="Aptos Narrow"/>
      <family val="2"/>
      <charset val="1"/>
    </font>
    <font>
      <sz val="9"/>
      <color theme="1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43" fontId="2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1">
    <xf numFmtId="0" fontId="0" fillId="0" borderId="0" xfId="0"/>
    <xf numFmtId="0" fontId="0" fillId="0" borderId="1" xfId="0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0" fillId="3" borderId="0" xfId="0" applyFont="1" applyFill="1"/>
    <xf numFmtId="0" fontId="4" fillId="0" borderId="0" xfId="0" applyFont="1"/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15" fillId="0" borderId="0" xfId="0" applyFont="1"/>
    <xf numFmtId="0" fontId="12" fillId="2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12" fontId="12" fillId="0" borderId="2" xfId="0" applyNumberFormat="1" applyFont="1" applyBorder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right" vertical="center" wrapText="1"/>
    </xf>
    <xf numFmtId="10" fontId="12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0" fontId="13" fillId="2" borderId="0" xfId="0" applyNumberFormat="1" applyFont="1" applyFill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64" fontId="12" fillId="2" borderId="2" xfId="0" applyNumberFormat="1" applyFont="1" applyFill="1" applyBorder="1" applyAlignment="1">
      <alignment vertical="center" wrapText="1"/>
    </xf>
    <xf numFmtId="10" fontId="12" fillId="3" borderId="2" xfId="0" applyNumberFormat="1" applyFont="1" applyFill="1" applyBorder="1" applyAlignment="1">
      <alignment vertical="center" wrapText="1"/>
    </xf>
    <xf numFmtId="10" fontId="17" fillId="5" borderId="2" xfId="0" applyNumberFormat="1" applyFont="1" applyFill="1" applyBorder="1" applyAlignment="1">
      <alignment horizontal="right" vertical="center"/>
    </xf>
    <xf numFmtId="10" fontId="14" fillId="0" borderId="2" xfId="0" applyNumberFormat="1" applyFont="1" applyBorder="1" applyAlignment="1">
      <alignment horizontal="right"/>
    </xf>
    <xf numFmtId="4" fontId="12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 wrapText="1"/>
    </xf>
    <xf numFmtId="10" fontId="13" fillId="3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/>
    </xf>
    <xf numFmtId="0" fontId="13" fillId="5" borderId="5" xfId="0" applyFont="1" applyFill="1" applyBorder="1" applyAlignment="1">
      <alignment vertical="center" wrapText="1"/>
    </xf>
    <xf numFmtId="10" fontId="13" fillId="5" borderId="2" xfId="0" applyNumberFormat="1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4" fontId="13" fillId="3" borderId="11" xfId="0" applyNumberFormat="1" applyFont="1" applyFill="1" applyBorder="1" applyAlignment="1">
      <alignment vertical="center" wrapText="1"/>
    </xf>
    <xf numFmtId="10" fontId="13" fillId="3" borderId="1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0" fontId="13" fillId="3" borderId="0" xfId="0" applyNumberFormat="1" applyFont="1" applyFill="1" applyAlignment="1">
      <alignment vertical="center"/>
    </xf>
    <xf numFmtId="12" fontId="12" fillId="0" borderId="4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vertical="center" wrapText="1"/>
    </xf>
    <xf numFmtId="10" fontId="13" fillId="2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2" fontId="12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/>
    <xf numFmtId="0" fontId="13" fillId="3" borderId="0" xfId="0" applyFont="1" applyFill="1" applyAlignment="1">
      <alignment horizontal="left" vertical="center"/>
    </xf>
    <xf numFmtId="4" fontId="13" fillId="3" borderId="0" xfId="0" applyNumberFormat="1" applyFont="1" applyFill="1" applyAlignment="1">
      <alignment horizontal="left" vertical="center"/>
    </xf>
    <xf numFmtId="10" fontId="13" fillId="3" borderId="0" xfId="0" applyNumberFormat="1" applyFont="1" applyFill="1" applyAlignment="1">
      <alignment horizontal="left" vertical="center" wrapText="1"/>
    </xf>
    <xf numFmtId="10" fontId="13" fillId="3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" fontId="12" fillId="0" borderId="0" xfId="0" applyNumberFormat="1" applyFont="1" applyAlignment="1">
      <alignment horizontal="left" vertical="center"/>
    </xf>
    <xf numFmtId="10" fontId="13" fillId="3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vertical="center" wrapText="1"/>
    </xf>
    <xf numFmtId="0" fontId="12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right" vertical="center" wrapText="1"/>
    </xf>
    <xf numFmtId="4" fontId="13" fillId="2" borderId="0" xfId="0" applyNumberFormat="1" applyFont="1" applyFill="1" applyAlignment="1">
      <alignment vertical="center" wrapText="1"/>
    </xf>
    <xf numFmtId="10" fontId="13" fillId="2" borderId="0" xfId="0" applyNumberFormat="1" applyFont="1" applyFill="1" applyAlignment="1">
      <alignment vertical="center" wrapText="1"/>
    </xf>
    <xf numFmtId="10" fontId="13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3" fillId="3" borderId="0" xfId="1" applyNumberFormat="1" applyFont="1" applyFill="1" applyBorder="1" applyAlignment="1">
      <alignment horizontal="right" vertical="center" wrapText="1"/>
    </xf>
    <xf numFmtId="43" fontId="13" fillId="3" borderId="0" xfId="1" applyFont="1" applyFill="1" applyBorder="1" applyAlignment="1">
      <alignment horizontal="right" vertical="center" wrapText="1"/>
    </xf>
    <xf numFmtId="43" fontId="13" fillId="3" borderId="11" xfId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39" fontId="13" fillId="2" borderId="0" xfId="1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2" fontId="17" fillId="3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10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10" fontId="3" fillId="2" borderId="5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164" fontId="0" fillId="0" borderId="0" xfId="0" applyNumberFormat="1"/>
    <xf numFmtId="0" fontId="12" fillId="0" borderId="0" xfId="0" applyFont="1" applyAlignment="1">
      <alignment horizontal="right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165" fontId="0" fillId="0" borderId="0" xfId="0" applyNumberFormat="1"/>
    <xf numFmtId="4" fontId="0" fillId="0" borderId="0" xfId="0" applyNumberFormat="1"/>
    <xf numFmtId="0" fontId="1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2" borderId="1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64" fontId="15" fillId="0" borderId="0" xfId="0" applyNumberFormat="1" applyFont="1"/>
    <xf numFmtId="0" fontId="12" fillId="3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4" fontId="13" fillId="2" borderId="11" xfId="0" applyNumberFormat="1" applyFont="1" applyFill="1" applyBorder="1" applyAlignment="1">
      <alignment vertical="center"/>
    </xf>
    <xf numFmtId="10" fontId="13" fillId="2" borderId="11" xfId="0" applyNumberFormat="1" applyFont="1" applyFill="1" applyBorder="1" applyAlignment="1">
      <alignment horizontal="right" vertical="center" wrapText="1"/>
    </xf>
    <xf numFmtId="10" fontId="13" fillId="2" borderId="1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/>
    </xf>
    <xf numFmtId="10" fontId="9" fillId="11" borderId="5" xfId="0" applyNumberFormat="1" applyFont="1" applyFill="1" applyBorder="1" applyAlignment="1">
      <alignment horizontal="right" vertical="center"/>
    </xf>
    <xf numFmtId="43" fontId="0" fillId="0" borderId="0" xfId="1" applyFont="1"/>
    <xf numFmtId="43" fontId="0" fillId="0" borderId="0" xfId="0" applyNumberFormat="1"/>
    <xf numFmtId="0" fontId="14" fillId="2" borderId="1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2" fontId="0" fillId="0" borderId="0" xfId="0" applyNumberFormat="1"/>
    <xf numFmtId="43" fontId="26" fillId="0" borderId="0" xfId="1" applyFont="1"/>
    <xf numFmtId="0" fontId="26" fillId="0" borderId="0" xfId="0" applyFont="1"/>
    <xf numFmtId="0" fontId="13" fillId="5" borderId="11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39" fontId="13" fillId="5" borderId="12" xfId="0" applyNumberFormat="1" applyFont="1" applyFill="1" applyBorder="1" applyAlignment="1">
      <alignment horizontal="center" vertical="center" wrapText="1"/>
    </xf>
    <xf numFmtId="43" fontId="17" fillId="5" borderId="2" xfId="1" applyFont="1" applyFill="1" applyBorder="1" applyAlignment="1">
      <alignment horizontal="center" vertical="center" wrapText="1"/>
    </xf>
    <xf numFmtId="10" fontId="13" fillId="5" borderId="0" xfId="0" applyNumberFormat="1" applyFont="1" applyFill="1" applyAlignment="1">
      <alignment horizontal="center" vertical="center" wrapText="1"/>
    </xf>
    <xf numFmtId="10" fontId="13" fillId="5" borderId="13" xfId="0" applyNumberFormat="1" applyFont="1" applyFill="1" applyBorder="1" applyAlignment="1">
      <alignment horizontal="center" vertical="center" wrapText="1"/>
    </xf>
    <xf numFmtId="10" fontId="17" fillId="5" borderId="3" xfId="0" applyNumberFormat="1" applyFont="1" applyFill="1" applyBorder="1" applyAlignment="1">
      <alignment horizontal="center" vertical="center"/>
    </xf>
    <xf numFmtId="43" fontId="15" fillId="0" borderId="0" xfId="1" applyFont="1"/>
    <xf numFmtId="10" fontId="0" fillId="0" borderId="0" xfId="5" applyNumberFormat="1" applyFont="1"/>
    <xf numFmtId="10" fontId="17" fillId="6" borderId="0" xfId="0" applyNumberFormat="1" applyFont="1" applyFill="1" applyAlignment="1">
      <alignment horizontal="right" vertical="center"/>
    </xf>
    <xf numFmtId="43" fontId="23" fillId="6" borderId="0" xfId="1" applyFont="1" applyFill="1" applyAlignment="1">
      <alignment horizontal="right" vertical="center"/>
    </xf>
    <xf numFmtId="4" fontId="17" fillId="5" borderId="2" xfId="0" applyNumberFormat="1" applyFont="1" applyFill="1" applyBorder="1" applyAlignment="1">
      <alignment vertical="center" wrapText="1"/>
    </xf>
    <xf numFmtId="43" fontId="11" fillId="0" borderId="2" xfId="1" applyFont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43" fontId="11" fillId="0" borderId="4" xfId="1" applyFont="1" applyBorder="1" applyAlignment="1">
      <alignment horizontal="right"/>
    </xf>
    <xf numFmtId="4" fontId="1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64" fontId="17" fillId="2" borderId="0" xfId="1" applyNumberFormat="1" applyFont="1" applyFill="1" applyBorder="1" applyAlignment="1">
      <alignment horizontal="right" vertical="center" wrapText="1"/>
    </xf>
    <xf numFmtId="4" fontId="17" fillId="2" borderId="0" xfId="0" applyNumberFormat="1" applyFont="1" applyFill="1" applyAlignment="1">
      <alignment vertical="center" wrapText="1"/>
    </xf>
    <xf numFmtId="0" fontId="17" fillId="2" borderId="0" xfId="0" applyFont="1" applyFill="1" applyAlignment="1">
      <alignment horizontal="right"/>
    </xf>
    <xf numFmtId="164" fontId="27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7" fillId="0" borderId="0" xfId="0" applyFont="1"/>
    <xf numFmtId="4" fontId="12" fillId="3" borderId="1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3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5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1" fillId="0" borderId="0" xfId="2"/>
    <xf numFmtId="0" fontId="3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/>
    </xf>
    <xf numFmtId="0" fontId="2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7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66" fontId="10" fillId="2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30" fillId="0" borderId="0" xfId="0" applyFont="1"/>
    <xf numFmtId="0" fontId="27" fillId="0" borderId="0" xfId="0" applyFont="1" applyAlignment="1">
      <alignment horizontal="center" vertical="center"/>
    </xf>
    <xf numFmtId="4" fontId="31" fillId="0" borderId="0" xfId="0" applyNumberFormat="1" applyFont="1"/>
    <xf numFmtId="0" fontId="2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2" borderId="2" xfId="0" applyNumberFormat="1" applyFont="1" applyFill="1" applyBorder="1" applyAlignment="1">
      <alignment vertical="center" wrapText="1"/>
    </xf>
    <xf numFmtId="164" fontId="27" fillId="2" borderId="8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27" fillId="0" borderId="2" xfId="0" applyNumberFormat="1" applyFont="1" applyBorder="1"/>
    <xf numFmtId="10" fontId="3" fillId="2" borderId="2" xfId="0" applyNumberFormat="1" applyFont="1" applyFill="1" applyBorder="1" applyAlignment="1">
      <alignment horizontal="right" vertical="center" wrapText="1"/>
    </xf>
    <xf numFmtId="10" fontId="10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vertical="center" wrapText="1"/>
    </xf>
    <xf numFmtId="10" fontId="25" fillId="5" borderId="2" xfId="0" applyNumberFormat="1" applyFont="1" applyFill="1" applyBorder="1" applyAlignment="1">
      <alignment vertical="center"/>
    </xf>
    <xf numFmtId="10" fontId="9" fillId="5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10" fillId="2" borderId="2" xfId="1" applyNumberFormat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10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167" fontId="9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vertical="center"/>
    </xf>
    <xf numFmtId="164" fontId="9" fillId="5" borderId="2" xfId="0" applyNumberFormat="1" applyFont="1" applyFill="1" applyBorder="1" applyAlignment="1">
      <alignment vertical="center" wrapText="1"/>
    </xf>
    <xf numFmtId="10" fontId="9" fillId="5" borderId="2" xfId="0" applyNumberFormat="1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49" fontId="25" fillId="3" borderId="3" xfId="0" applyNumberFormat="1" applyFont="1" applyFill="1" applyBorder="1" applyAlignment="1">
      <alignment horizontal="right" vertical="center" wrapText="1"/>
    </xf>
    <xf numFmtId="0" fontId="25" fillId="3" borderId="3" xfId="0" applyFont="1" applyFill="1" applyBorder="1" applyAlignment="1">
      <alignment horizontal="right" vertical="center" wrapText="1"/>
    </xf>
    <xf numFmtId="10" fontId="25" fillId="2" borderId="2" xfId="0" applyNumberFormat="1" applyFont="1" applyFill="1" applyBorder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1" fontId="9" fillId="5" borderId="2" xfId="0" applyNumberFormat="1" applyFont="1" applyFill="1" applyBorder="1" applyAlignment="1">
      <alignment horizontal="right" vertical="center"/>
    </xf>
    <xf numFmtId="10" fontId="25" fillId="5" borderId="2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/>
    </xf>
    <xf numFmtId="10" fontId="3" fillId="3" borderId="2" xfId="0" applyNumberFormat="1" applyFont="1" applyFill="1" applyBorder="1" applyAlignment="1">
      <alignment horizontal="right" vertical="center" wrapText="1"/>
    </xf>
    <xf numFmtId="10" fontId="10" fillId="2" borderId="2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10" fontId="3" fillId="5" borderId="2" xfId="0" applyNumberFormat="1" applyFont="1" applyFill="1" applyBorder="1" applyAlignment="1">
      <alignment horizontal="right" vertical="center" wrapText="1"/>
    </xf>
    <xf numFmtId="49" fontId="3" fillId="5" borderId="8" xfId="0" applyNumberFormat="1" applyFont="1" applyFill="1" applyBorder="1" applyAlignment="1">
      <alignment horizontal="right" vertical="center"/>
    </xf>
    <xf numFmtId="49" fontId="9" fillId="5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49" fontId="25" fillId="5" borderId="8" xfId="0" applyNumberFormat="1" applyFont="1" applyFill="1" applyBorder="1" applyAlignment="1">
      <alignment horizontal="right" vertical="center"/>
    </xf>
    <xf numFmtId="49" fontId="9" fillId="5" borderId="8" xfId="0" applyNumberFormat="1" applyFont="1" applyFill="1" applyBorder="1" applyAlignment="1">
      <alignment horizontal="right" vertical="center"/>
    </xf>
    <xf numFmtId="10" fontId="9" fillId="5" borderId="8" xfId="0" applyNumberFormat="1" applyFont="1" applyFill="1" applyBorder="1" applyAlignment="1">
      <alignment horizontal="right" vertical="center"/>
    </xf>
    <xf numFmtId="0" fontId="25" fillId="5" borderId="2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right" vertical="center"/>
    </xf>
    <xf numFmtId="0" fontId="2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10" fontId="9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/>
    </xf>
    <xf numFmtId="165" fontId="9" fillId="6" borderId="8" xfId="0" applyNumberFormat="1" applyFont="1" applyFill="1" applyBorder="1" applyAlignment="1">
      <alignment horizontal="right" vertical="center"/>
    </xf>
    <xf numFmtId="10" fontId="9" fillId="6" borderId="8" xfId="0" applyNumberFormat="1" applyFont="1" applyFill="1" applyBorder="1" applyAlignment="1">
      <alignment horizontal="right" vertical="center"/>
    </xf>
    <xf numFmtId="10" fontId="9" fillId="6" borderId="2" xfId="0" applyNumberFormat="1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164" fontId="9" fillId="7" borderId="8" xfId="0" applyNumberFormat="1" applyFont="1" applyFill="1" applyBorder="1" applyAlignment="1">
      <alignment horizontal="right" vertical="center"/>
    </xf>
    <xf numFmtId="10" fontId="9" fillId="7" borderId="6" xfId="0" applyNumberFormat="1" applyFont="1" applyFill="1" applyBorder="1" applyAlignment="1">
      <alignment horizontal="right" vertical="center"/>
    </xf>
    <xf numFmtId="10" fontId="9" fillId="7" borderId="5" xfId="0" applyNumberFormat="1" applyFont="1" applyFill="1" applyBorder="1" applyAlignment="1">
      <alignment horizontal="right" vertical="center"/>
    </xf>
    <xf numFmtId="10" fontId="9" fillId="7" borderId="2" xfId="0" applyNumberFormat="1" applyFont="1" applyFill="1" applyBorder="1" applyAlignment="1">
      <alignment horizontal="right"/>
    </xf>
    <xf numFmtId="0" fontId="25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4" fontId="9" fillId="8" borderId="8" xfId="0" applyNumberFormat="1" applyFont="1" applyFill="1" applyBorder="1" applyAlignment="1">
      <alignment horizontal="right" vertical="center"/>
    </xf>
    <xf numFmtId="10" fontId="9" fillId="8" borderId="6" xfId="0" applyNumberFormat="1" applyFont="1" applyFill="1" applyBorder="1" applyAlignment="1">
      <alignment horizontal="right" vertical="center"/>
    </xf>
    <xf numFmtId="10" fontId="9" fillId="8" borderId="5" xfId="0" applyNumberFormat="1" applyFont="1" applyFill="1" applyBorder="1" applyAlignment="1">
      <alignment horizontal="right" vertical="center"/>
    </xf>
    <xf numFmtId="10" fontId="9" fillId="8" borderId="2" xfId="0" applyNumberFormat="1" applyFont="1" applyFill="1" applyBorder="1" applyAlignment="1">
      <alignment horizontal="right"/>
    </xf>
    <xf numFmtId="0" fontId="25" fillId="0" borderId="6" xfId="0" applyFont="1" applyBorder="1" applyAlignment="1">
      <alignment vertical="center"/>
    </xf>
    <xf numFmtId="164" fontId="9" fillId="2" borderId="2" xfId="0" applyNumberFormat="1" applyFont="1" applyFill="1" applyBorder="1" applyAlignment="1">
      <alignment horizontal="right" vertical="center"/>
    </xf>
    <xf numFmtId="10" fontId="9" fillId="2" borderId="6" xfId="0" applyNumberFormat="1" applyFont="1" applyFill="1" applyBorder="1" applyAlignment="1">
      <alignment horizontal="right" vertical="center"/>
    </xf>
    <xf numFmtId="10" fontId="9" fillId="2" borderId="5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164" fontId="27" fillId="0" borderId="3" xfId="0" applyNumberFormat="1" applyFont="1" applyBorder="1"/>
    <xf numFmtId="10" fontId="3" fillId="3" borderId="11" xfId="0" applyNumberFormat="1" applyFont="1" applyFill="1" applyBorder="1" applyAlignment="1">
      <alignment horizontal="right" vertical="center" wrapText="1"/>
    </xf>
    <xf numFmtId="10" fontId="3" fillId="2" borderId="7" xfId="0" applyNumberFormat="1" applyFont="1" applyFill="1" applyBorder="1" applyAlignment="1">
      <alignment horizontal="right" vertical="center"/>
    </xf>
    <xf numFmtId="10" fontId="10" fillId="0" borderId="3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164" fontId="27" fillId="0" borderId="12" xfId="0" applyNumberFormat="1" applyFont="1" applyBorder="1"/>
    <xf numFmtId="10" fontId="3" fillId="3" borderId="0" xfId="0" applyNumberFormat="1" applyFont="1" applyFill="1" applyAlignment="1">
      <alignment horizontal="right" vertical="center" wrapText="1"/>
    </xf>
    <xf numFmtId="10" fontId="3" fillId="2" borderId="13" xfId="0" applyNumberFormat="1" applyFont="1" applyFill="1" applyBorder="1" applyAlignment="1">
      <alignment horizontal="right" vertical="center"/>
    </xf>
    <xf numFmtId="10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164" fontId="25" fillId="3" borderId="4" xfId="0" applyNumberFormat="1" applyFont="1" applyFill="1" applyBorder="1" applyAlignment="1">
      <alignment vertical="center" wrapText="1"/>
    </xf>
    <xf numFmtId="10" fontId="25" fillId="2" borderId="0" xfId="0" applyNumberFormat="1" applyFont="1" applyFill="1" applyAlignment="1">
      <alignment horizontal="right" vertical="center" wrapText="1"/>
    </xf>
    <xf numFmtId="10" fontId="25" fillId="3" borderId="13" xfId="0" applyNumberFormat="1" applyFont="1" applyFill="1" applyBorder="1" applyAlignment="1">
      <alignment horizontal="right" vertical="center"/>
    </xf>
    <xf numFmtId="10" fontId="9" fillId="0" borderId="12" xfId="0" applyNumberFormat="1" applyFont="1" applyBorder="1" applyAlignment="1">
      <alignment horizontal="right"/>
    </xf>
    <xf numFmtId="0" fontId="25" fillId="9" borderId="2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vertical="center"/>
    </xf>
    <xf numFmtId="164" fontId="9" fillId="9" borderId="2" xfId="0" applyNumberFormat="1" applyFont="1" applyFill="1" applyBorder="1" applyAlignment="1">
      <alignment horizontal="right" vertical="center"/>
    </xf>
    <xf numFmtId="164" fontId="9" fillId="9" borderId="8" xfId="0" applyNumberFormat="1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right" vertical="center"/>
    </xf>
    <xf numFmtId="0" fontId="9" fillId="9" borderId="5" xfId="0" applyFont="1" applyFill="1" applyBorder="1" applyAlignment="1">
      <alignment horizontal="right" vertical="center"/>
    </xf>
    <xf numFmtId="10" fontId="9" fillId="9" borderId="2" xfId="0" applyNumberFormat="1" applyFont="1" applyFill="1" applyBorder="1" applyAlignment="1">
      <alignment horizontal="right"/>
    </xf>
    <xf numFmtId="0" fontId="25" fillId="10" borderId="2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vertical="center"/>
    </xf>
    <xf numFmtId="164" fontId="9" fillId="10" borderId="2" xfId="0" applyNumberFormat="1" applyFont="1" applyFill="1" applyBorder="1" applyAlignment="1">
      <alignment horizontal="right" vertical="center"/>
    </xf>
    <xf numFmtId="164" fontId="9" fillId="10" borderId="8" xfId="0" applyNumberFormat="1" applyFont="1" applyFill="1" applyBorder="1" applyAlignment="1">
      <alignment horizontal="right" vertical="center"/>
    </xf>
    <xf numFmtId="0" fontId="9" fillId="10" borderId="2" xfId="0" applyFont="1" applyFill="1" applyBorder="1" applyAlignment="1">
      <alignment horizontal="right" vertical="center"/>
    </xf>
    <xf numFmtId="0" fontId="9" fillId="10" borderId="5" xfId="0" applyFont="1" applyFill="1" applyBorder="1" applyAlignment="1">
      <alignment horizontal="right" vertical="center"/>
    </xf>
    <xf numFmtId="10" fontId="9" fillId="10" borderId="2" xfId="0" applyNumberFormat="1" applyFont="1" applyFill="1" applyBorder="1" applyAlignment="1">
      <alignment horizontal="right"/>
    </xf>
    <xf numFmtId="0" fontId="9" fillId="11" borderId="2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vertical="center"/>
    </xf>
    <xf numFmtId="164" fontId="9" fillId="11" borderId="2" xfId="0" applyNumberFormat="1" applyFont="1" applyFill="1" applyBorder="1" applyAlignment="1">
      <alignment horizontal="right" vertical="center"/>
    </xf>
    <xf numFmtId="10" fontId="9" fillId="11" borderId="2" xfId="0" applyNumberFormat="1" applyFont="1" applyFill="1" applyBorder="1" applyAlignment="1">
      <alignment horizontal="right" vertical="center"/>
    </xf>
    <xf numFmtId="10" fontId="9" fillId="11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10" fontId="10" fillId="2" borderId="5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25" fillId="2" borderId="5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vertical="center"/>
    </xf>
    <xf numFmtId="164" fontId="10" fillId="17" borderId="2" xfId="0" applyNumberFormat="1" applyFont="1" applyFill="1" applyBorder="1" applyAlignment="1">
      <alignment horizontal="right" vertical="center"/>
    </xf>
    <xf numFmtId="10" fontId="10" fillId="17" borderId="2" xfId="0" applyNumberFormat="1" applyFont="1" applyFill="1" applyBorder="1" applyAlignment="1">
      <alignment horizontal="right" vertical="center"/>
    </xf>
    <xf numFmtId="10" fontId="10" fillId="17" borderId="5" xfId="0" applyNumberFormat="1" applyFont="1" applyFill="1" applyBorder="1" applyAlignment="1">
      <alignment horizontal="right" vertical="center"/>
    </xf>
    <xf numFmtId="10" fontId="9" fillId="17" borderId="2" xfId="0" applyNumberFormat="1" applyFont="1" applyFill="1" applyBorder="1" applyAlignment="1">
      <alignment horizontal="right"/>
    </xf>
    <xf numFmtId="0" fontId="25" fillId="13" borderId="2" xfId="0" applyFont="1" applyFill="1" applyBorder="1" applyAlignment="1">
      <alignment horizontal="center" vertical="center"/>
    </xf>
    <xf numFmtId="0" fontId="25" fillId="13" borderId="5" xfId="0" applyFont="1" applyFill="1" applyBorder="1" applyAlignment="1">
      <alignment vertical="center"/>
    </xf>
    <xf numFmtId="164" fontId="9" fillId="13" borderId="2" xfId="0" applyNumberFormat="1" applyFont="1" applyFill="1" applyBorder="1" applyAlignment="1">
      <alignment horizontal="right" vertical="center"/>
    </xf>
    <xf numFmtId="164" fontId="9" fillId="13" borderId="8" xfId="0" applyNumberFormat="1" applyFont="1" applyFill="1" applyBorder="1" applyAlignment="1">
      <alignment horizontal="right" vertical="center"/>
    </xf>
    <xf numFmtId="10" fontId="9" fillId="13" borderId="2" xfId="0" applyNumberFormat="1" applyFont="1" applyFill="1" applyBorder="1" applyAlignment="1">
      <alignment horizontal="right" vertical="center"/>
    </xf>
    <xf numFmtId="10" fontId="9" fillId="13" borderId="5" xfId="0" applyNumberFormat="1" applyFont="1" applyFill="1" applyBorder="1" applyAlignment="1">
      <alignment horizontal="right" vertical="center"/>
    </xf>
    <xf numFmtId="10" fontId="9" fillId="13" borderId="2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horizontal="right" vertical="center"/>
    </xf>
    <xf numFmtId="10" fontId="9" fillId="2" borderId="2" xfId="0" applyNumberFormat="1" applyFont="1" applyFill="1" applyBorder="1" applyAlignment="1">
      <alignment horizontal="right"/>
    </xf>
    <xf numFmtId="0" fontId="25" fillId="14" borderId="2" xfId="0" applyFont="1" applyFill="1" applyBorder="1" applyAlignment="1">
      <alignment horizontal="center" vertical="center"/>
    </xf>
    <xf numFmtId="0" fontId="25" fillId="14" borderId="5" xfId="0" applyFont="1" applyFill="1" applyBorder="1" applyAlignment="1">
      <alignment vertical="center"/>
    </xf>
    <xf numFmtId="164" fontId="9" fillId="14" borderId="2" xfId="0" applyNumberFormat="1" applyFont="1" applyFill="1" applyBorder="1" applyAlignment="1">
      <alignment horizontal="right" vertical="center"/>
    </xf>
    <xf numFmtId="164" fontId="9" fillId="14" borderId="8" xfId="0" applyNumberFormat="1" applyFont="1" applyFill="1" applyBorder="1" applyAlignment="1">
      <alignment horizontal="right" vertical="center"/>
    </xf>
    <xf numFmtId="10" fontId="9" fillId="14" borderId="2" xfId="0" applyNumberFormat="1" applyFont="1" applyFill="1" applyBorder="1" applyAlignment="1">
      <alignment horizontal="right" vertical="center"/>
    </xf>
    <xf numFmtId="10" fontId="9" fillId="14" borderId="5" xfId="0" applyNumberFormat="1" applyFont="1" applyFill="1" applyBorder="1" applyAlignment="1">
      <alignment horizontal="right" vertical="center"/>
    </xf>
    <xf numFmtId="10" fontId="9" fillId="14" borderId="2" xfId="0" applyNumberFormat="1" applyFont="1" applyFill="1" applyBorder="1" applyAlignment="1">
      <alignment horizontal="right"/>
    </xf>
    <xf numFmtId="0" fontId="9" fillId="12" borderId="2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vertical="center"/>
    </xf>
    <xf numFmtId="164" fontId="9" fillId="12" borderId="2" xfId="0" applyNumberFormat="1" applyFont="1" applyFill="1" applyBorder="1" applyAlignment="1">
      <alignment horizontal="right" vertical="center"/>
    </xf>
    <xf numFmtId="10" fontId="9" fillId="12" borderId="2" xfId="0" applyNumberFormat="1" applyFont="1" applyFill="1" applyBorder="1" applyAlignment="1">
      <alignment horizontal="right" vertical="center"/>
    </xf>
    <xf numFmtId="10" fontId="9" fillId="12" borderId="5" xfId="0" applyNumberFormat="1" applyFont="1" applyFill="1" applyBorder="1" applyAlignment="1">
      <alignment horizontal="right" vertical="center"/>
    </xf>
    <xf numFmtId="10" fontId="9" fillId="12" borderId="2" xfId="0" applyNumberFormat="1" applyFont="1" applyFill="1" applyBorder="1" applyAlignment="1">
      <alignment horizontal="right"/>
    </xf>
    <xf numFmtId="0" fontId="3" fillId="0" borderId="5" xfId="0" applyFont="1" applyBorder="1" applyAlignment="1">
      <alignment vertical="center" wrapText="1"/>
    </xf>
    <xf numFmtId="10" fontId="3" fillId="3" borderId="2" xfId="0" applyNumberFormat="1" applyFont="1" applyFill="1" applyBorder="1" applyAlignment="1">
      <alignment vertical="center" wrapText="1"/>
    </xf>
    <xf numFmtId="10" fontId="3" fillId="2" borderId="5" xfId="0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4" fontId="25" fillId="2" borderId="2" xfId="0" applyNumberFormat="1" applyFont="1" applyFill="1" applyBorder="1" applyAlignment="1">
      <alignment vertical="center" wrapText="1"/>
    </xf>
    <xf numFmtId="10" fontId="25" fillId="2" borderId="5" xfId="0" applyNumberFormat="1" applyFont="1" applyFill="1" applyBorder="1" applyAlignment="1">
      <alignment horizontal="right" vertical="center"/>
    </xf>
    <xf numFmtId="0" fontId="25" fillId="17" borderId="2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vertical="center" wrapText="1"/>
    </xf>
    <xf numFmtId="164" fontId="25" fillId="17" borderId="2" xfId="0" applyNumberFormat="1" applyFont="1" applyFill="1" applyBorder="1" applyAlignment="1">
      <alignment vertical="center" wrapText="1"/>
    </xf>
    <xf numFmtId="164" fontId="25" fillId="17" borderId="8" xfId="0" applyNumberFormat="1" applyFont="1" applyFill="1" applyBorder="1" applyAlignment="1">
      <alignment vertical="center" wrapText="1"/>
    </xf>
    <xf numFmtId="10" fontId="25" fillId="17" borderId="2" xfId="0" applyNumberFormat="1" applyFont="1" applyFill="1" applyBorder="1" applyAlignment="1">
      <alignment horizontal="right" vertical="center" wrapText="1"/>
    </xf>
    <xf numFmtId="10" fontId="25" fillId="17" borderId="5" xfId="0" applyNumberFormat="1" applyFont="1" applyFill="1" applyBorder="1" applyAlignment="1">
      <alignment horizontal="right" vertical="center"/>
    </xf>
    <xf numFmtId="164" fontId="25" fillId="3" borderId="8" xfId="0" applyNumberFormat="1" applyFont="1" applyFill="1" applyBorder="1" applyAlignment="1">
      <alignment vertical="center" wrapText="1"/>
    </xf>
    <xf numFmtId="10" fontId="9" fillId="0" borderId="2" xfId="0" applyNumberFormat="1" applyFont="1" applyBorder="1" applyAlignment="1">
      <alignment horizontal="right"/>
    </xf>
    <xf numFmtId="164" fontId="3" fillId="3" borderId="8" xfId="0" applyNumberFormat="1" applyFont="1" applyFill="1" applyBorder="1" applyAlignment="1">
      <alignment vertical="center" wrapText="1"/>
    </xf>
    <xf numFmtId="0" fontId="25" fillId="5" borderId="5" xfId="0" applyFont="1" applyFill="1" applyBorder="1" applyAlignment="1">
      <alignment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9" fillId="5" borderId="8" xfId="0" applyNumberFormat="1" applyFont="1" applyFill="1" applyBorder="1" applyAlignment="1">
      <alignment horizontal="right" vertical="center"/>
    </xf>
    <xf numFmtId="10" fontId="9" fillId="5" borderId="5" xfId="0" applyNumberFormat="1" applyFont="1" applyFill="1" applyBorder="1" applyAlignment="1">
      <alignment horizontal="right" vertical="center"/>
    </xf>
    <xf numFmtId="10" fontId="9" fillId="5" borderId="2" xfId="0" applyNumberFormat="1" applyFont="1" applyFill="1" applyBorder="1" applyAlignment="1">
      <alignment horizontal="right"/>
    </xf>
    <xf numFmtId="0" fontId="25" fillId="15" borderId="2" xfId="0" applyFont="1" applyFill="1" applyBorder="1" applyAlignment="1">
      <alignment horizontal="center" vertical="center"/>
    </xf>
    <xf numFmtId="0" fontId="25" fillId="15" borderId="5" xfId="0" applyFont="1" applyFill="1" applyBorder="1" applyAlignment="1">
      <alignment vertical="center"/>
    </xf>
    <xf numFmtId="164" fontId="9" fillId="15" borderId="2" xfId="0" applyNumberFormat="1" applyFont="1" applyFill="1" applyBorder="1" applyAlignment="1">
      <alignment horizontal="right" vertical="center"/>
    </xf>
    <xf numFmtId="10" fontId="9" fillId="15" borderId="2" xfId="0" applyNumberFormat="1" applyFont="1" applyFill="1" applyBorder="1" applyAlignment="1">
      <alignment horizontal="right" vertical="center"/>
    </xf>
    <xf numFmtId="10" fontId="9" fillId="15" borderId="5" xfId="0" applyNumberFormat="1" applyFont="1" applyFill="1" applyBorder="1" applyAlignment="1">
      <alignment horizontal="right" vertical="center"/>
    </xf>
    <xf numFmtId="10" fontId="9" fillId="15" borderId="2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164" fontId="9" fillId="2" borderId="8" xfId="0" applyNumberFormat="1" applyFont="1" applyFill="1" applyBorder="1" applyAlignment="1">
      <alignment horizontal="right" vertical="center" wrapText="1"/>
    </xf>
    <xf numFmtId="0" fontId="25" fillId="16" borderId="2" xfId="0" applyFont="1" applyFill="1" applyBorder="1" applyAlignment="1">
      <alignment horizontal="center" vertical="center"/>
    </xf>
    <xf numFmtId="0" fontId="25" fillId="16" borderId="5" xfId="0" applyFont="1" applyFill="1" applyBorder="1" applyAlignment="1">
      <alignment vertical="center"/>
    </xf>
    <xf numFmtId="164" fontId="9" fillId="16" borderId="2" xfId="0" applyNumberFormat="1" applyFont="1" applyFill="1" applyBorder="1" applyAlignment="1">
      <alignment horizontal="right" vertical="center"/>
    </xf>
    <xf numFmtId="10" fontId="25" fillId="16" borderId="2" xfId="0" applyNumberFormat="1" applyFont="1" applyFill="1" applyBorder="1" applyAlignment="1">
      <alignment horizontal="right" vertical="center" wrapText="1"/>
    </xf>
    <xf numFmtId="10" fontId="25" fillId="16" borderId="5" xfId="0" applyNumberFormat="1" applyFont="1" applyFill="1" applyBorder="1" applyAlignment="1">
      <alignment horizontal="right" vertical="center"/>
    </xf>
    <xf numFmtId="10" fontId="9" fillId="16" borderId="2" xfId="0" applyNumberFormat="1" applyFont="1" applyFill="1" applyBorder="1" applyAlignment="1">
      <alignment horizontal="right"/>
    </xf>
    <xf numFmtId="164" fontId="9" fillId="13" borderId="2" xfId="0" applyNumberFormat="1" applyFont="1" applyFill="1" applyBorder="1"/>
    <xf numFmtId="164" fontId="9" fillId="13" borderId="8" xfId="0" applyNumberFormat="1" applyFont="1" applyFill="1" applyBorder="1"/>
    <xf numFmtId="0" fontId="25" fillId="15" borderId="2" xfId="0" applyFont="1" applyFill="1" applyBorder="1" applyAlignment="1">
      <alignment vertical="center"/>
    </xf>
    <xf numFmtId="164" fontId="9" fillId="15" borderId="8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 wrapText="1"/>
    </xf>
    <xf numFmtId="4" fontId="25" fillId="2" borderId="8" xfId="0" applyNumberFormat="1" applyFont="1" applyFill="1" applyBorder="1" applyAlignment="1">
      <alignment vertical="center" wrapText="1"/>
    </xf>
    <xf numFmtId="0" fontId="25" fillId="17" borderId="2" xfId="0" applyFont="1" applyFill="1" applyBorder="1" applyAlignment="1">
      <alignment horizontal="center" vertical="center"/>
    </xf>
    <xf numFmtId="0" fontId="25" fillId="17" borderId="5" xfId="0" applyFont="1" applyFill="1" applyBorder="1" applyAlignment="1">
      <alignment vertical="center"/>
    </xf>
    <xf numFmtId="164" fontId="9" fillId="17" borderId="2" xfId="0" applyNumberFormat="1" applyFont="1" applyFill="1" applyBorder="1" applyAlignment="1">
      <alignment vertical="center"/>
    </xf>
    <xf numFmtId="10" fontId="9" fillId="17" borderId="2" xfId="0" applyNumberFormat="1" applyFont="1" applyFill="1" applyBorder="1" applyAlignment="1">
      <alignment horizontal="right" vertical="center"/>
    </xf>
    <xf numFmtId="10" fontId="9" fillId="17" borderId="5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vertical="center" wrapText="1"/>
    </xf>
    <xf numFmtId="164" fontId="9" fillId="15" borderId="8" xfId="0" applyNumberFormat="1" applyFont="1" applyFill="1" applyBorder="1" applyAlignment="1">
      <alignment horizontal="right" vertical="center" wrapText="1"/>
    </xf>
    <xf numFmtId="10" fontId="25" fillId="15" borderId="2" xfId="0" applyNumberFormat="1" applyFont="1" applyFill="1" applyBorder="1" applyAlignment="1">
      <alignment horizontal="right" vertical="center" wrapText="1"/>
    </xf>
    <xf numFmtId="10" fontId="25" fillId="15" borderId="5" xfId="0" applyNumberFormat="1" applyFont="1" applyFill="1" applyBorder="1" applyAlignment="1">
      <alignment horizontal="right" vertical="center"/>
    </xf>
    <xf numFmtId="0" fontId="25" fillId="18" borderId="2" xfId="0" applyFont="1" applyFill="1" applyBorder="1" applyAlignment="1">
      <alignment horizontal="center" vertical="center"/>
    </xf>
    <xf numFmtId="0" fontId="25" fillId="18" borderId="5" xfId="0" applyFont="1" applyFill="1" applyBorder="1" applyAlignment="1">
      <alignment vertical="center"/>
    </xf>
    <xf numFmtId="164" fontId="9" fillId="18" borderId="2" xfId="0" applyNumberFormat="1" applyFont="1" applyFill="1" applyBorder="1" applyAlignment="1">
      <alignment vertical="center"/>
    </xf>
    <xf numFmtId="10" fontId="9" fillId="18" borderId="2" xfId="0" applyNumberFormat="1" applyFont="1" applyFill="1" applyBorder="1" applyAlignment="1">
      <alignment horizontal="right" vertical="center"/>
    </xf>
    <xf numFmtId="10" fontId="9" fillId="18" borderId="5" xfId="0" applyNumberFormat="1" applyFont="1" applyFill="1" applyBorder="1" applyAlignment="1">
      <alignment horizontal="right" vertical="center"/>
    </xf>
    <xf numFmtId="10" fontId="9" fillId="18" borderId="2" xfId="0" applyNumberFormat="1" applyFont="1" applyFill="1" applyBorder="1" applyAlignment="1">
      <alignment horizontal="right"/>
    </xf>
    <xf numFmtId="0" fontId="25" fillId="12" borderId="2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vertical="center"/>
    </xf>
    <xf numFmtId="4" fontId="25" fillId="2" borderId="2" xfId="0" applyNumberFormat="1" applyFont="1" applyFill="1" applyBorder="1" applyAlignment="1">
      <alignment horizontal="right" vertical="center" wrapText="1"/>
    </xf>
    <xf numFmtId="0" fontId="25" fillId="19" borderId="2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vertical="center"/>
    </xf>
    <xf numFmtId="164" fontId="9" fillId="19" borderId="2" xfId="0" applyNumberFormat="1" applyFont="1" applyFill="1" applyBorder="1" applyAlignment="1">
      <alignment horizontal="right" vertical="center"/>
    </xf>
    <xf numFmtId="10" fontId="9" fillId="19" borderId="2" xfId="0" applyNumberFormat="1" applyFont="1" applyFill="1" applyBorder="1" applyAlignment="1">
      <alignment horizontal="right" vertical="center"/>
    </xf>
    <xf numFmtId="10" fontId="9" fillId="19" borderId="5" xfId="0" applyNumberFormat="1" applyFont="1" applyFill="1" applyBorder="1" applyAlignment="1">
      <alignment horizontal="right" vertical="center"/>
    </xf>
    <xf numFmtId="10" fontId="9" fillId="19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center" wrapText="1"/>
    </xf>
    <xf numFmtId="164" fontId="25" fillId="12" borderId="2" xfId="0" applyNumberFormat="1" applyFont="1" applyFill="1" applyBorder="1" applyAlignment="1">
      <alignment vertical="center"/>
    </xf>
    <xf numFmtId="164" fontId="25" fillId="12" borderId="8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0" fontId="10" fillId="0" borderId="5" xfId="0" applyNumberFormat="1" applyFont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10" fontId="9" fillId="0" borderId="5" xfId="0" applyNumberFormat="1" applyFont="1" applyBorder="1" applyAlignment="1">
      <alignment horizontal="right" vertical="center"/>
    </xf>
    <xf numFmtId="0" fontId="25" fillId="19" borderId="5" xfId="0" applyFont="1" applyFill="1" applyBorder="1" applyAlignment="1">
      <alignment horizontal="left" vertical="center"/>
    </xf>
    <xf numFmtId="164" fontId="9" fillId="19" borderId="2" xfId="0" applyNumberFormat="1" applyFont="1" applyFill="1" applyBorder="1" applyAlignment="1">
      <alignment vertical="center"/>
    </xf>
    <xf numFmtId="164" fontId="9" fillId="19" borderId="8" xfId="0" applyNumberFormat="1" applyFont="1" applyFill="1" applyBorder="1" applyAlignment="1">
      <alignment vertical="center"/>
    </xf>
    <xf numFmtId="10" fontId="9" fillId="16" borderId="2" xfId="0" applyNumberFormat="1" applyFont="1" applyFill="1" applyBorder="1" applyAlignment="1">
      <alignment horizontal="right" vertical="center"/>
    </xf>
    <xf numFmtId="10" fontId="9" fillId="16" borderId="5" xfId="0" applyNumberFormat="1" applyFont="1" applyFill="1" applyBorder="1" applyAlignment="1">
      <alignment horizontal="right" vertical="center"/>
    </xf>
    <xf numFmtId="4" fontId="25" fillId="2" borderId="2" xfId="0" applyNumberFormat="1" applyFont="1" applyFill="1" applyBorder="1" applyAlignment="1">
      <alignment vertical="center" wrapText="1"/>
    </xf>
    <xf numFmtId="0" fontId="25" fillId="8" borderId="5" xfId="0" applyFont="1" applyFill="1" applyBorder="1" applyAlignment="1">
      <alignment vertical="center"/>
    </xf>
    <xf numFmtId="164" fontId="25" fillId="8" borderId="2" xfId="0" applyNumberFormat="1" applyFont="1" applyFill="1" applyBorder="1" applyAlignment="1">
      <alignment vertical="center"/>
    </xf>
    <xf numFmtId="10" fontId="9" fillId="8" borderId="2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14" borderId="2" xfId="0" applyNumberFormat="1" applyFont="1" applyFill="1" applyBorder="1" applyAlignment="1">
      <alignment vertical="center"/>
    </xf>
    <xf numFmtId="164" fontId="9" fillId="14" borderId="8" xfId="0" applyNumberFormat="1" applyFont="1" applyFill="1" applyBorder="1" applyAlignment="1">
      <alignment vertical="center"/>
    </xf>
    <xf numFmtId="164" fontId="9" fillId="15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0" fillId="2" borderId="15" xfId="0" applyNumberFormat="1" applyFont="1" applyFill="1" applyBorder="1" applyAlignment="1">
      <alignment vertical="center"/>
    </xf>
    <xf numFmtId="10" fontId="3" fillId="3" borderId="3" xfId="0" applyNumberFormat="1" applyFont="1" applyFill="1" applyBorder="1" applyAlignment="1">
      <alignment horizontal="right" vertical="center" wrapText="1"/>
    </xf>
    <xf numFmtId="0" fontId="3" fillId="16" borderId="3" xfId="0" applyFont="1" applyFill="1" applyBorder="1" applyAlignment="1">
      <alignment horizontal="center" vertical="center"/>
    </xf>
    <xf numFmtId="164" fontId="9" fillId="16" borderId="3" xfId="0" applyNumberFormat="1" applyFont="1" applyFill="1" applyBorder="1" applyAlignment="1">
      <alignment vertical="center"/>
    </xf>
    <xf numFmtId="10" fontId="9" fillId="16" borderId="3" xfId="0" applyNumberFormat="1" applyFont="1" applyFill="1" applyBorder="1" applyAlignment="1">
      <alignment horizontal="right" vertical="center"/>
    </xf>
    <xf numFmtId="10" fontId="9" fillId="16" borderId="7" xfId="0" applyNumberFormat="1" applyFont="1" applyFill="1" applyBorder="1" applyAlignment="1">
      <alignment horizontal="right" vertical="center"/>
    </xf>
    <xf numFmtId="0" fontId="3" fillId="17" borderId="3" xfId="0" applyFont="1" applyFill="1" applyBorder="1" applyAlignment="1">
      <alignment horizontal="center" vertical="center"/>
    </xf>
    <xf numFmtId="164" fontId="9" fillId="17" borderId="2" xfId="0" applyNumberFormat="1" applyFont="1" applyFill="1" applyBorder="1" applyAlignment="1">
      <alignment horizontal="right" vertical="center"/>
    </xf>
    <xf numFmtId="10" fontId="9" fillId="17" borderId="3" xfId="0" applyNumberFormat="1" applyFont="1" applyFill="1" applyBorder="1" applyAlignment="1">
      <alignment horizontal="right" vertical="center"/>
    </xf>
    <xf numFmtId="10" fontId="9" fillId="17" borderId="7" xfId="0" applyNumberFormat="1" applyFont="1" applyFill="1" applyBorder="1" applyAlignment="1">
      <alignment horizontal="right" vertical="center"/>
    </xf>
    <xf numFmtId="164" fontId="9" fillId="17" borderId="3" xfId="0" applyNumberFormat="1" applyFont="1" applyFill="1" applyBorder="1" applyAlignment="1">
      <alignment vertical="center"/>
    </xf>
    <xf numFmtId="0" fontId="3" fillId="12" borderId="3" xfId="0" applyFont="1" applyFill="1" applyBorder="1" applyAlignment="1">
      <alignment horizontal="center" vertical="center"/>
    </xf>
    <xf numFmtId="164" fontId="9" fillId="12" borderId="3" xfId="0" applyNumberFormat="1" applyFont="1" applyFill="1" applyBorder="1" applyAlignment="1">
      <alignment vertical="center"/>
    </xf>
    <xf numFmtId="10" fontId="9" fillId="12" borderId="3" xfId="0" applyNumberFormat="1" applyFont="1" applyFill="1" applyBorder="1" applyAlignment="1">
      <alignment horizontal="right" vertical="center"/>
    </xf>
    <xf numFmtId="10" fontId="9" fillId="12" borderId="7" xfId="0" applyNumberFormat="1" applyFont="1" applyFill="1" applyBorder="1" applyAlignment="1">
      <alignment horizontal="right" vertical="center"/>
    </xf>
    <xf numFmtId="164" fontId="10" fillId="0" borderId="3" xfId="0" applyNumberFormat="1" applyFont="1" applyBorder="1" applyAlignment="1">
      <alignment vertical="center"/>
    </xf>
    <xf numFmtId="0" fontId="10" fillId="10" borderId="2" xfId="0" applyFont="1" applyFill="1" applyBorder="1" applyAlignment="1">
      <alignment vertical="center"/>
    </xf>
    <xf numFmtId="0" fontId="9" fillId="10" borderId="5" xfId="0" applyFont="1" applyFill="1" applyBorder="1" applyAlignment="1">
      <alignment vertical="center" wrapText="1"/>
    </xf>
    <xf numFmtId="164" fontId="9" fillId="10" borderId="2" xfId="0" applyNumberFormat="1" applyFont="1" applyFill="1" applyBorder="1" applyAlignment="1">
      <alignment vertical="center"/>
    </xf>
    <xf numFmtId="10" fontId="9" fillId="10" borderId="2" xfId="0" applyNumberFormat="1" applyFont="1" applyFill="1" applyBorder="1" applyAlignment="1">
      <alignment vertical="center"/>
    </xf>
    <xf numFmtId="10" fontId="9" fillId="10" borderId="5" xfId="0" applyNumberFormat="1" applyFont="1" applyFill="1" applyBorder="1" applyAlignment="1">
      <alignment vertical="center"/>
    </xf>
    <xf numFmtId="10" fontId="9" fillId="10" borderId="2" xfId="0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vertical="center" wrapText="1"/>
    </xf>
    <xf numFmtId="10" fontId="25" fillId="0" borderId="2" xfId="0" applyNumberFormat="1" applyFont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 wrapText="1"/>
    </xf>
    <xf numFmtId="0" fontId="25" fillId="20" borderId="5" xfId="0" applyFont="1" applyFill="1" applyBorder="1" applyAlignment="1">
      <alignment horizontal="left" vertical="center" wrapText="1"/>
    </xf>
    <xf numFmtId="164" fontId="9" fillId="20" borderId="5" xfId="0" applyNumberFormat="1" applyFont="1" applyFill="1" applyBorder="1" applyAlignment="1">
      <alignment vertical="center" wrapText="1"/>
    </xf>
    <xf numFmtId="4" fontId="9" fillId="20" borderId="2" xfId="0" applyNumberFormat="1" applyFont="1" applyFill="1" applyBorder="1" applyAlignment="1">
      <alignment vertical="center" wrapText="1"/>
    </xf>
    <xf numFmtId="10" fontId="25" fillId="20" borderId="2" xfId="0" applyNumberFormat="1" applyFont="1" applyFill="1" applyBorder="1" applyAlignment="1">
      <alignment horizontal="right" vertical="center"/>
    </xf>
    <xf numFmtId="0" fontId="25" fillId="19" borderId="5" xfId="0" applyFont="1" applyFill="1" applyBorder="1" applyAlignment="1">
      <alignment horizontal="left" vertical="center" wrapText="1"/>
    </xf>
    <xf numFmtId="164" fontId="9" fillId="19" borderId="5" xfId="0" applyNumberFormat="1" applyFont="1" applyFill="1" applyBorder="1" applyAlignment="1">
      <alignment vertical="center" wrapText="1"/>
    </xf>
    <xf numFmtId="4" fontId="9" fillId="19" borderId="2" xfId="0" applyNumberFormat="1" applyFont="1" applyFill="1" applyBorder="1" applyAlignment="1">
      <alignment vertical="center" wrapText="1"/>
    </xf>
    <xf numFmtId="10" fontId="25" fillId="19" borderId="2" xfId="0" applyNumberFormat="1" applyFont="1" applyFill="1" applyBorder="1" applyAlignment="1">
      <alignment horizontal="right" vertical="center"/>
    </xf>
    <xf numFmtId="0" fontId="25" fillId="17" borderId="5" xfId="0" applyFont="1" applyFill="1" applyBorder="1" applyAlignment="1">
      <alignment horizontal="left" vertical="center" wrapText="1"/>
    </xf>
    <xf numFmtId="4" fontId="9" fillId="17" borderId="5" xfId="0" applyNumberFormat="1" applyFont="1" applyFill="1" applyBorder="1" applyAlignment="1">
      <alignment vertical="center" wrapText="1"/>
    </xf>
    <xf numFmtId="4" fontId="9" fillId="17" borderId="2" xfId="0" applyNumberFormat="1" applyFont="1" applyFill="1" applyBorder="1" applyAlignment="1">
      <alignment vertical="center" wrapText="1"/>
    </xf>
    <xf numFmtId="4" fontId="3" fillId="17" borderId="2" xfId="0" applyNumberFormat="1" applyFont="1" applyFill="1" applyBorder="1" applyAlignment="1">
      <alignment vertical="center" wrapText="1"/>
    </xf>
    <xf numFmtId="10" fontId="25" fillId="17" borderId="2" xfId="0" applyNumberFormat="1" applyFont="1" applyFill="1" applyBorder="1" applyAlignment="1">
      <alignment horizontal="right" vertical="center"/>
    </xf>
    <xf numFmtId="0" fontId="25" fillId="5" borderId="5" xfId="0" applyFont="1" applyFill="1" applyBorder="1" applyAlignment="1">
      <alignment horizontal="left" vertical="center" wrapText="1"/>
    </xf>
    <xf numFmtId="164" fontId="9" fillId="5" borderId="5" xfId="0" applyNumberFormat="1" applyFont="1" applyFill="1" applyBorder="1" applyAlignment="1">
      <alignment vertical="center" wrapText="1"/>
    </xf>
    <xf numFmtId="10" fontId="25" fillId="5" borderId="2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righ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left" vertical="center" wrapText="1"/>
    </xf>
    <xf numFmtId="4" fontId="3" fillId="13" borderId="2" xfId="0" applyNumberFormat="1" applyFont="1" applyFill="1" applyBorder="1" applyAlignment="1">
      <alignment vertical="center" wrapText="1"/>
    </xf>
    <xf numFmtId="164" fontId="3" fillId="13" borderId="5" xfId="0" applyNumberFormat="1" applyFont="1" applyFill="1" applyBorder="1" applyAlignment="1">
      <alignment horizontal="right" vertical="center" wrapText="1"/>
    </xf>
    <xf numFmtId="10" fontId="3" fillId="13" borderId="2" xfId="0" applyNumberFormat="1" applyFont="1" applyFill="1" applyBorder="1" applyAlignment="1">
      <alignment horizontal="right" vertical="center" wrapText="1"/>
    </xf>
    <xf numFmtId="10" fontId="10" fillId="13" borderId="2" xfId="0" applyNumberFormat="1" applyFont="1" applyFill="1" applyBorder="1" applyAlignment="1">
      <alignment horizontal="right"/>
    </xf>
    <xf numFmtId="0" fontId="3" fillId="20" borderId="2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left" vertical="center" wrapText="1"/>
    </xf>
    <xf numFmtId="4" fontId="3" fillId="20" borderId="2" xfId="0" applyNumberFormat="1" applyFont="1" applyFill="1" applyBorder="1" applyAlignment="1">
      <alignment vertical="center" wrapText="1"/>
    </xf>
    <xf numFmtId="10" fontId="3" fillId="20" borderId="2" xfId="0" applyNumberFormat="1" applyFont="1" applyFill="1" applyBorder="1" applyAlignment="1">
      <alignment horizontal="right" vertical="center" wrapText="1"/>
    </xf>
    <xf numFmtId="10" fontId="10" fillId="20" borderId="2" xfId="0" applyNumberFormat="1" applyFont="1" applyFill="1" applyBorder="1" applyAlignment="1">
      <alignment horizontal="right"/>
    </xf>
    <xf numFmtId="0" fontId="3" fillId="19" borderId="2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left" vertical="center" wrapText="1"/>
    </xf>
    <xf numFmtId="4" fontId="3" fillId="19" borderId="2" xfId="0" applyNumberFormat="1" applyFont="1" applyFill="1" applyBorder="1" applyAlignment="1">
      <alignment vertical="center" wrapText="1"/>
    </xf>
    <xf numFmtId="10" fontId="3" fillId="19" borderId="2" xfId="0" applyNumberFormat="1" applyFont="1" applyFill="1" applyBorder="1" applyAlignment="1">
      <alignment horizontal="right" vertical="center" wrapText="1"/>
    </xf>
    <xf numFmtId="10" fontId="10" fillId="19" borderId="2" xfId="0" applyNumberFormat="1" applyFont="1" applyFill="1" applyBorder="1" applyAlignment="1">
      <alignment horizontal="right"/>
    </xf>
    <xf numFmtId="0" fontId="3" fillId="17" borderId="2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left" vertical="center" wrapText="1"/>
    </xf>
    <xf numFmtId="4" fontId="10" fillId="17" borderId="2" xfId="0" applyNumberFormat="1" applyFont="1" applyFill="1" applyBorder="1" applyAlignment="1">
      <alignment vertical="center" wrapText="1"/>
    </xf>
    <xf numFmtId="10" fontId="3" fillId="17" borderId="2" xfId="0" applyNumberFormat="1" applyFont="1" applyFill="1" applyBorder="1" applyAlignment="1">
      <alignment horizontal="right" vertical="center" wrapText="1"/>
    </xf>
    <xf numFmtId="10" fontId="10" fillId="17" borderId="2" xfId="0" applyNumberFormat="1" applyFont="1" applyFill="1" applyBorder="1" applyAlignment="1">
      <alignment horizontal="right"/>
    </xf>
    <xf numFmtId="0" fontId="25" fillId="5" borderId="2" xfId="0" applyFont="1" applyFill="1" applyBorder="1" applyAlignment="1">
      <alignment horizontal="center" vertical="center" wrapText="1"/>
    </xf>
    <xf numFmtId="0" fontId="25" fillId="21" borderId="2" xfId="0" applyFont="1" applyFill="1" applyBorder="1" applyAlignment="1">
      <alignment horizontal="center" vertical="center"/>
    </xf>
    <xf numFmtId="0" fontId="25" fillId="21" borderId="2" xfId="0" applyFont="1" applyFill="1" applyBorder="1" applyAlignment="1">
      <alignment vertical="center"/>
    </xf>
    <xf numFmtId="4" fontId="25" fillId="21" borderId="8" xfId="0" applyNumberFormat="1" applyFont="1" applyFill="1" applyBorder="1" applyAlignment="1">
      <alignment vertical="center" wrapText="1"/>
    </xf>
    <xf numFmtId="4" fontId="25" fillId="21" borderId="2" xfId="0" applyNumberFormat="1" applyFont="1" applyFill="1" applyBorder="1" applyAlignment="1">
      <alignment vertical="center" wrapText="1"/>
    </xf>
    <xf numFmtId="10" fontId="25" fillId="21" borderId="2" xfId="0" applyNumberFormat="1" applyFont="1" applyFill="1" applyBorder="1" applyAlignment="1">
      <alignment vertical="center" wrapText="1"/>
    </xf>
    <xf numFmtId="10" fontId="25" fillId="21" borderId="5" xfId="0" applyNumberFormat="1" applyFont="1" applyFill="1" applyBorder="1" applyAlignment="1">
      <alignment vertical="center" wrapText="1"/>
    </xf>
    <xf numFmtId="10" fontId="9" fillId="21" borderId="2" xfId="0" applyNumberFormat="1" applyFont="1" applyFill="1" applyBorder="1" applyAlignment="1">
      <alignment horizontal="right" vertical="center"/>
    </xf>
    <xf numFmtId="4" fontId="25" fillId="21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10" fontId="3" fillId="2" borderId="5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vertical="center" wrapText="1"/>
    </xf>
    <xf numFmtId="10" fontId="3" fillId="2" borderId="2" xfId="0" applyNumberFormat="1" applyFont="1" applyFill="1" applyBorder="1" applyAlignment="1">
      <alignment vertical="center" wrapText="1"/>
    </xf>
    <xf numFmtId="10" fontId="3" fillId="2" borderId="5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9" fillId="21" borderId="2" xfId="0" applyNumberFormat="1" applyFont="1" applyFill="1" applyBorder="1" applyAlignment="1">
      <alignment vertical="center" wrapText="1"/>
    </xf>
    <xf numFmtId="0" fontId="25" fillId="21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10" fontId="25" fillId="2" borderId="2" xfId="0" applyNumberFormat="1" applyFont="1" applyFill="1" applyBorder="1" applyAlignment="1">
      <alignment vertical="center" wrapText="1"/>
    </xf>
    <xf numFmtId="10" fontId="25" fillId="2" borderId="5" xfId="0" applyNumberFormat="1" applyFont="1" applyFill="1" applyBorder="1" applyAlignment="1">
      <alignment vertical="center" wrapText="1"/>
    </xf>
    <xf numFmtId="164" fontId="25" fillId="21" borderId="8" xfId="0" applyNumberFormat="1" applyFont="1" applyFill="1" applyBorder="1" applyAlignment="1">
      <alignment horizontal="right" vertical="center"/>
    </xf>
    <xf numFmtId="10" fontId="25" fillId="21" borderId="2" xfId="0" applyNumberFormat="1" applyFont="1" applyFill="1" applyBorder="1" applyAlignment="1">
      <alignment horizontal="right" vertical="center" wrapText="1"/>
    </xf>
    <xf numFmtId="4" fontId="9" fillId="21" borderId="8" xfId="0" applyNumberFormat="1" applyFont="1" applyFill="1" applyBorder="1" applyAlignment="1">
      <alignment vertical="center" wrapText="1"/>
    </xf>
    <xf numFmtId="10" fontId="25" fillId="21" borderId="5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right" vertical="center" wrapText="1"/>
    </xf>
    <xf numFmtId="0" fontId="25" fillId="5" borderId="5" xfId="0" applyFont="1" applyFill="1" applyBorder="1" applyAlignment="1">
      <alignment vertical="center" wrapText="1"/>
    </xf>
    <xf numFmtId="10" fontId="25" fillId="5" borderId="2" xfId="0" applyNumberFormat="1" applyFont="1" applyFill="1" applyBorder="1" applyAlignment="1">
      <alignment vertical="center" wrapText="1"/>
    </xf>
    <xf numFmtId="4" fontId="25" fillId="21" borderId="5" xfId="0" applyNumberFormat="1" applyFont="1" applyFill="1" applyBorder="1" applyAlignment="1">
      <alignment wrapText="1"/>
    </xf>
    <xf numFmtId="4" fontId="10" fillId="2" borderId="2" xfId="0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vertical="center" wrapText="1"/>
    </xf>
    <xf numFmtId="4" fontId="25" fillId="21" borderId="14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164" fontId="27" fillId="0" borderId="2" xfId="0" applyNumberFormat="1" applyFont="1" applyBorder="1"/>
    <xf numFmtId="4" fontId="25" fillId="21" borderId="2" xfId="0" applyNumberFormat="1" applyFont="1" applyFill="1" applyBorder="1" applyAlignment="1">
      <alignment wrapText="1"/>
    </xf>
    <xf numFmtId="10" fontId="25" fillId="21" borderId="2" xfId="0" applyNumberFormat="1" applyFont="1" applyFill="1" applyBorder="1" applyAlignment="1">
      <alignment horizontal="right" vertical="center"/>
    </xf>
    <xf numFmtId="10" fontId="3" fillId="2" borderId="2" xfId="0" applyNumberFormat="1" applyFont="1" applyFill="1" applyBorder="1" applyAlignment="1">
      <alignment horizontal="right" vertical="center"/>
    </xf>
    <xf numFmtId="0" fontId="25" fillId="18" borderId="9" xfId="0" applyFont="1" applyFill="1" applyBorder="1" applyAlignment="1">
      <alignment horizontal="center" vertical="center"/>
    </xf>
    <xf numFmtId="0" fontId="25" fillId="18" borderId="2" xfId="0" applyFont="1" applyFill="1" applyBorder="1" applyAlignment="1">
      <alignment vertical="center"/>
    </xf>
    <xf numFmtId="4" fontId="25" fillId="18" borderId="2" xfId="0" applyNumberFormat="1" applyFont="1" applyFill="1" applyBorder="1" applyAlignment="1">
      <alignment horizontal="right" vertical="center" wrapText="1"/>
    </xf>
    <xf numFmtId="10" fontId="25" fillId="18" borderId="2" xfId="0" applyNumberFormat="1" applyFont="1" applyFill="1" applyBorder="1" applyAlignment="1">
      <alignment vertical="center" wrapText="1"/>
    </xf>
    <xf numFmtId="10" fontId="25" fillId="18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0" fontId="25" fillId="18" borderId="5" xfId="0" applyFont="1" applyFill="1" applyBorder="1" applyAlignment="1">
      <alignment horizontal="center" vertical="center"/>
    </xf>
    <xf numFmtId="4" fontId="25" fillId="18" borderId="2" xfId="0" applyNumberFormat="1" applyFont="1" applyFill="1" applyBorder="1" applyAlignment="1">
      <alignment horizontal="right" vertical="center"/>
    </xf>
    <xf numFmtId="10" fontId="25" fillId="18" borderId="2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/>
    </xf>
    <xf numFmtId="4" fontId="25" fillId="18" borderId="8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/>
    <xf numFmtId="4" fontId="25" fillId="18" borderId="8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3" fillId="2" borderId="5" xfId="0" applyFont="1" applyFill="1" applyBorder="1" applyAlignment="1">
      <alignment horizontal="center" vertical="center"/>
    </xf>
    <xf numFmtId="10" fontId="10" fillId="2" borderId="2" xfId="0" applyNumberFormat="1" applyFont="1" applyFill="1" applyBorder="1" applyAlignment="1">
      <alignment horizontal="right"/>
    </xf>
    <xf numFmtId="4" fontId="25" fillId="18" borderId="2" xfId="0" applyNumberFormat="1" applyFont="1" applyFill="1" applyBorder="1" applyAlignment="1">
      <alignment vertical="center"/>
    </xf>
    <xf numFmtId="4" fontId="25" fillId="18" borderId="8" xfId="0" applyNumberFormat="1" applyFont="1" applyFill="1" applyBorder="1" applyAlignment="1">
      <alignment vertical="center"/>
    </xf>
    <xf numFmtId="4" fontId="3" fillId="3" borderId="10" xfId="0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3" borderId="15" xfId="0" applyNumberFormat="1" applyFont="1" applyFill="1" applyBorder="1"/>
    <xf numFmtId="10" fontId="3" fillId="2" borderId="3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4" fontId="25" fillId="3" borderId="8" xfId="0" applyNumberFormat="1" applyFont="1" applyFill="1" applyBorder="1" applyAlignment="1">
      <alignment horizontal="right" vertical="center"/>
    </xf>
    <xf numFmtId="10" fontId="10" fillId="0" borderId="2" xfId="0" applyNumberFormat="1" applyFont="1" applyBorder="1"/>
    <xf numFmtId="4" fontId="9" fillId="3" borderId="8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10" fontId="25" fillId="5" borderId="5" xfId="0" applyNumberFormat="1" applyFont="1" applyFill="1" applyBorder="1" applyAlignment="1">
      <alignment horizontal="right" vertical="center"/>
    </xf>
    <xf numFmtId="10" fontId="9" fillId="5" borderId="2" xfId="0" applyNumberFormat="1" applyFont="1" applyFill="1" applyBorder="1" applyAlignment="1">
      <alignment vertical="center"/>
    </xf>
    <xf numFmtId="4" fontId="25" fillId="21" borderId="8" xfId="0" applyNumberFormat="1" applyFont="1" applyFill="1" applyBorder="1" applyAlignment="1">
      <alignment horizontal="right" vertical="center" wrapText="1"/>
    </xf>
    <xf numFmtId="164" fontId="9" fillId="21" borderId="2" xfId="0" applyNumberFormat="1" applyFont="1" applyFill="1" applyBorder="1"/>
    <xf numFmtId="164" fontId="10" fillId="2" borderId="2" xfId="0" applyNumberFormat="1" applyFont="1" applyFill="1" applyBorder="1"/>
    <xf numFmtId="4" fontId="3" fillId="2" borderId="8" xfId="0" applyNumberFormat="1" applyFont="1" applyFill="1" applyBorder="1" applyAlignment="1">
      <alignment horizontal="right" vertical="center" wrapText="1"/>
    </xf>
    <xf numFmtId="4" fontId="25" fillId="21" borderId="7" xfId="0" applyNumberFormat="1" applyFont="1" applyFill="1" applyBorder="1" applyAlignment="1">
      <alignment wrapText="1"/>
    </xf>
    <xf numFmtId="10" fontId="25" fillId="21" borderId="3" xfId="0" applyNumberFormat="1" applyFont="1" applyFill="1" applyBorder="1" applyAlignment="1">
      <alignment horizontal="right" vertical="center" wrapText="1"/>
    </xf>
    <xf numFmtId="10" fontId="25" fillId="21" borderId="3" xfId="0" applyNumberFormat="1" applyFont="1" applyFill="1" applyBorder="1" applyAlignment="1">
      <alignment horizontal="right" vertical="center"/>
    </xf>
    <xf numFmtId="4" fontId="25" fillId="21" borderId="2" xfId="0" applyNumberFormat="1" applyFont="1" applyFill="1" applyBorder="1" applyAlignment="1">
      <alignment horizontal="right" vertical="center" wrapText="1"/>
    </xf>
    <xf numFmtId="4" fontId="9" fillId="21" borderId="2" xfId="0" applyNumberFormat="1" applyFont="1" applyFill="1" applyBorder="1" applyAlignment="1">
      <alignment horizontal="right" vertical="center" wrapText="1"/>
    </xf>
    <xf numFmtId="10" fontId="3" fillId="3" borderId="2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vertical="center" wrapText="1"/>
    </xf>
    <xf numFmtId="4" fontId="25" fillId="21" borderId="3" xfId="0" applyNumberFormat="1" applyFont="1" applyFill="1" applyBorder="1" applyAlignment="1">
      <alignment vertical="center" wrapText="1"/>
    </xf>
    <xf numFmtId="4" fontId="3" fillId="21" borderId="2" xfId="0" applyNumberFormat="1" applyFont="1" applyFill="1" applyBorder="1" applyAlignment="1">
      <alignment vertical="center" wrapText="1"/>
    </xf>
    <xf numFmtId="10" fontId="3" fillId="21" borderId="2" xfId="0" applyNumberFormat="1" applyFont="1" applyFill="1" applyBorder="1" applyAlignment="1">
      <alignment horizontal="right" vertical="center" wrapText="1"/>
    </xf>
    <xf numFmtId="10" fontId="3" fillId="21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wrapText="1"/>
    </xf>
    <xf numFmtId="4" fontId="10" fillId="2" borderId="8" xfId="0" applyNumberFormat="1" applyFont="1" applyFill="1" applyBorder="1" applyAlignment="1">
      <alignment wrapText="1"/>
    </xf>
    <xf numFmtId="4" fontId="9" fillId="2" borderId="2" xfId="0" applyNumberFormat="1" applyFont="1" applyFill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10" fontId="25" fillId="2" borderId="2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 wrapText="1"/>
    </xf>
    <xf numFmtId="4" fontId="25" fillId="2" borderId="5" xfId="0" applyNumberFormat="1" applyFont="1" applyFill="1" applyBorder="1" applyAlignment="1">
      <alignment vertical="center" wrapText="1"/>
    </xf>
    <xf numFmtId="10" fontId="25" fillId="21" borderId="2" xfId="0" applyNumberFormat="1" applyFont="1" applyFill="1" applyBorder="1" applyAlignment="1">
      <alignment vertical="center"/>
    </xf>
    <xf numFmtId="0" fontId="25" fillId="21" borderId="4" xfId="0" applyFont="1" applyFill="1" applyBorder="1" applyAlignment="1">
      <alignment horizontal="center" vertical="center"/>
    </xf>
    <xf numFmtId="0" fontId="25" fillId="21" borderId="5" xfId="0" applyFont="1" applyFill="1" applyBorder="1" applyAlignment="1">
      <alignment vertical="center"/>
    </xf>
    <xf numFmtId="10" fontId="9" fillId="21" borderId="2" xfId="0" applyNumberFormat="1" applyFont="1" applyFill="1" applyBorder="1" applyAlignment="1">
      <alignment horizontal="right"/>
    </xf>
    <xf numFmtId="0" fontId="3" fillId="0" borderId="9" xfId="0" applyFont="1" applyBorder="1" applyAlignment="1">
      <alignment vertical="center"/>
    </xf>
    <xf numFmtId="0" fontId="25" fillId="21" borderId="4" xfId="0" applyFont="1" applyFill="1" applyBorder="1" applyAlignment="1">
      <alignment horizontal="center" vertical="center" wrapText="1"/>
    </xf>
    <xf numFmtId="0" fontId="25" fillId="21" borderId="9" xfId="0" applyFont="1" applyFill="1" applyBorder="1" applyAlignment="1">
      <alignment vertical="center"/>
    </xf>
    <xf numFmtId="10" fontId="25" fillId="21" borderId="4" xfId="0" applyNumberFormat="1" applyFont="1" applyFill="1" applyBorder="1" applyAlignment="1">
      <alignment horizontal="right" vertical="center" wrapText="1"/>
    </xf>
    <xf numFmtId="10" fontId="25" fillId="21" borderId="4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25" fillId="21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64" fontId="9" fillId="5" borderId="2" xfId="1" applyNumberFormat="1" applyFont="1" applyFill="1" applyBorder="1" applyAlignment="1">
      <alignment horizontal="right" vertical="center" wrapText="1"/>
    </xf>
    <xf numFmtId="10" fontId="10" fillId="0" borderId="3" xfId="0" applyNumberFormat="1" applyFont="1" applyBorder="1" applyAlignment="1">
      <alignment horizontal="right" vertical="center"/>
    </xf>
    <xf numFmtId="10" fontId="10" fillId="0" borderId="12" xfId="0" applyNumberFormat="1" applyFont="1" applyBorder="1" applyAlignment="1">
      <alignment horizontal="right" vertical="center"/>
    </xf>
    <xf numFmtId="10" fontId="10" fillId="0" borderId="4" xfId="0" applyNumberFormat="1" applyFont="1" applyBorder="1" applyAlignment="1">
      <alignment horizontal="right" vertical="center"/>
    </xf>
    <xf numFmtId="164" fontId="27" fillId="0" borderId="7" xfId="0" applyNumberFormat="1" applyFont="1" applyBorder="1"/>
    <xf numFmtId="39" fontId="9" fillId="5" borderId="5" xfId="0" applyNumberFormat="1" applyFont="1" applyFill="1" applyBorder="1" applyAlignment="1">
      <alignment vertical="center" wrapText="1"/>
    </xf>
    <xf numFmtId="39" fontId="9" fillId="5" borderId="2" xfId="1" applyNumberFormat="1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0" fontId="25" fillId="3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3" fontId="9" fillId="5" borderId="2" xfId="1" applyFont="1" applyFill="1" applyBorder="1" applyAlignment="1">
      <alignment horizontal="right" vertical="center" wrapText="1"/>
    </xf>
    <xf numFmtId="0" fontId="9" fillId="5" borderId="5" xfId="0" applyFont="1" applyFill="1" applyBorder="1" applyAlignment="1">
      <alignment vertical="center" wrapText="1"/>
    </xf>
    <xf numFmtId="4" fontId="25" fillId="5" borderId="2" xfId="0" applyNumberFormat="1" applyFont="1" applyFill="1" applyBorder="1" applyAlignment="1">
      <alignment vertical="center" wrapText="1"/>
    </xf>
    <xf numFmtId="164" fontId="25" fillId="5" borderId="2" xfId="0" applyNumberFormat="1" applyFont="1" applyFill="1" applyBorder="1" applyAlignment="1">
      <alignment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25" fillId="18" borderId="5" xfId="0" applyFont="1" applyFill="1" applyBorder="1" applyAlignment="1">
      <alignment vertical="center" wrapText="1"/>
    </xf>
    <xf numFmtId="164" fontId="9" fillId="18" borderId="2" xfId="1" applyNumberFormat="1" applyFont="1" applyFill="1" applyBorder="1" applyAlignment="1">
      <alignment horizontal="right" vertical="center" wrapText="1"/>
    </xf>
    <xf numFmtId="10" fontId="25" fillId="18" borderId="2" xfId="0" applyNumberFormat="1" applyFont="1" applyFill="1" applyBorder="1" applyAlignment="1">
      <alignment horizontal="right" vertical="center"/>
    </xf>
    <xf numFmtId="0" fontId="25" fillId="5" borderId="4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164" fontId="9" fillId="5" borderId="4" xfId="1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39" fontId="3" fillId="3" borderId="2" xfId="0" applyNumberFormat="1" applyFont="1" applyFill="1" applyBorder="1" applyAlignment="1">
      <alignment vertical="center" wrapText="1"/>
    </xf>
    <xf numFmtId="39" fontId="3" fillId="3" borderId="2" xfId="0" applyNumberFormat="1" applyFont="1" applyFill="1" applyBorder="1" applyAlignment="1">
      <alignment horizontal="right" vertical="center" wrapText="1"/>
    </xf>
    <xf numFmtId="10" fontId="9" fillId="5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25" fillId="15" borderId="3" xfId="0" applyNumberFormat="1" applyFont="1" applyFill="1" applyBorder="1" applyAlignment="1">
      <alignment horizontal="right" vertical="center" wrapText="1"/>
    </xf>
    <xf numFmtId="10" fontId="25" fillId="15" borderId="3" xfId="0" applyNumberFormat="1" applyFont="1" applyFill="1" applyBorder="1" applyAlignment="1">
      <alignment horizontal="right" vertical="center"/>
    </xf>
    <xf numFmtId="0" fontId="9" fillId="15" borderId="2" xfId="0" applyFont="1" applyFill="1" applyBorder="1" applyAlignment="1">
      <alignment vertical="center"/>
    </xf>
    <xf numFmtId="0" fontId="10" fillId="0" borderId="2" xfId="0" applyFont="1" applyBorder="1" applyAlignment="1">
      <alignment vertical="justify"/>
    </xf>
    <xf numFmtId="164" fontId="10" fillId="2" borderId="8" xfId="0" applyNumberFormat="1" applyFont="1" applyFill="1" applyBorder="1" applyAlignment="1">
      <alignment horizontal="right" vertical="center" wrapText="1"/>
    </xf>
    <xf numFmtId="39" fontId="17" fillId="2" borderId="0" xfId="1" applyNumberFormat="1" applyFont="1" applyFill="1" applyBorder="1" applyAlignment="1">
      <alignment horizontal="right" vertical="center" wrapText="1"/>
    </xf>
    <xf numFmtId="10" fontId="17" fillId="2" borderId="0" xfId="0" applyNumberFormat="1" applyFont="1" applyFill="1" applyAlignment="1">
      <alignment horizontal="right" vertical="center"/>
    </xf>
    <xf numFmtId="164" fontId="25" fillId="5" borderId="2" xfId="0" applyNumberFormat="1" applyFont="1" applyFill="1" applyBorder="1" applyAlignment="1">
      <alignment horizontal="center" vertical="center" wrapText="1"/>
    </xf>
    <xf numFmtId="164" fontId="25" fillId="5" borderId="5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0" fontId="3" fillId="2" borderId="3" xfId="0" applyNumberFormat="1" applyFont="1" applyFill="1" applyBorder="1" applyAlignment="1">
      <alignment horizontal="right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1" fillId="0" borderId="0" xfId="0" applyFont="1"/>
    <xf numFmtId="0" fontId="42" fillId="0" borderId="0" xfId="0" applyFont="1" applyAlignment="1">
      <alignment horizontal="right" vertical="center"/>
    </xf>
    <xf numFmtId="0" fontId="42" fillId="0" borderId="0" xfId="0" applyFont="1"/>
    <xf numFmtId="0" fontId="40" fillId="0" borderId="0" xfId="0" applyFont="1"/>
    <xf numFmtId="4" fontId="3" fillId="2" borderId="0" xfId="0" applyNumberFormat="1" applyFont="1" applyFill="1" applyAlignment="1">
      <alignment vertical="center" wrapText="1"/>
    </xf>
    <xf numFmtId="10" fontId="10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31" fillId="0" borderId="2" xfId="0" applyFont="1" applyBorder="1"/>
    <xf numFmtId="43" fontId="27" fillId="0" borderId="2" xfId="1" applyFont="1" applyBorder="1"/>
    <xf numFmtId="0" fontId="43" fillId="0" borderId="2" xfId="0" applyFont="1" applyBorder="1" applyAlignment="1">
      <alignment horizontal="center" vertical="center"/>
    </xf>
    <xf numFmtId="0" fontId="9" fillId="15" borderId="5" xfId="0" applyFont="1" applyFill="1" applyBorder="1" applyAlignment="1">
      <alignment vertical="center"/>
    </xf>
    <xf numFmtId="4" fontId="9" fillId="5" borderId="2" xfId="0" applyNumberFormat="1" applyFont="1" applyFill="1" applyBorder="1" applyAlignment="1">
      <alignment horizontal="right" vertical="center" wrapText="1"/>
    </xf>
    <xf numFmtId="4" fontId="9" fillId="5" borderId="5" xfId="0" applyNumberFormat="1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horizontal="right" vertical="center"/>
    </xf>
    <xf numFmtId="164" fontId="9" fillId="21" borderId="2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vertical="center" wrapText="1"/>
    </xf>
    <xf numFmtId="4" fontId="9" fillId="5" borderId="8" xfId="0" applyNumberFormat="1" applyFont="1" applyFill="1" applyBorder="1" applyAlignment="1">
      <alignment vertical="center" wrapText="1"/>
    </xf>
    <xf numFmtId="4" fontId="9" fillId="21" borderId="2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2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166" fontId="10" fillId="2" borderId="0" xfId="0" applyNumberFormat="1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9" fillId="5" borderId="0" xfId="0" applyNumberFormat="1" applyFont="1" applyFill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0" borderId="0" xfId="0" applyFont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" fontId="14" fillId="0" borderId="3" xfId="0" applyNumberFormat="1" applyFont="1" applyBorder="1" applyAlignment="1">
      <alignment horizontal="center" vertical="center"/>
    </xf>
    <xf numFmtId="16" fontId="14" fillId="0" borderId="12" xfId="0" applyNumberFormat="1" applyFont="1" applyBorder="1" applyAlignment="1">
      <alignment horizontal="center" vertical="center"/>
    </xf>
    <xf numFmtId="16" fontId="1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8" fillId="0" borderId="0" xfId="0" applyFont="1"/>
    <xf numFmtId="0" fontId="27" fillId="0" borderId="0" xfId="0" applyFont="1"/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justify" wrapText="1"/>
    </xf>
    <xf numFmtId="10" fontId="10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1" fillId="0" borderId="0" xfId="0" applyFont="1"/>
    <xf numFmtId="0" fontId="4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164" fontId="25" fillId="17" borderId="3" xfId="0" applyNumberFormat="1" applyFont="1" applyFill="1" applyBorder="1" applyAlignment="1">
      <alignment vertical="center" wrapText="1"/>
    </xf>
  </cellXfs>
  <cellStyles count="6">
    <cellStyle name="Comma" xfId="1" builtinId="3"/>
    <cellStyle name="Comma 2 2" xfId="4" xr:uid="{00000000-0005-0000-0000-000001000000}"/>
    <cellStyle name="Normal" xfId="0" builtinId="0"/>
    <cellStyle name="Normal 2" xfId="2" xr:uid="{00000000-0005-0000-0000-000003000000}"/>
    <cellStyle name="Normal 4" xfId="3" xr:uid="{00000000-0005-0000-0000-000004000000}"/>
    <cellStyle name="Percent" xfId="5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180974</xdr:rowOff>
    </xdr:from>
    <xdr:to>
      <xdr:col>1</xdr:col>
      <xdr:colOff>600075</xdr:colOff>
      <xdr:row>7</xdr:row>
      <xdr:rowOff>0</xdr:rowOff>
    </xdr:to>
    <xdr:pic>
      <xdr:nvPicPr>
        <xdr:cNvPr id="2" name="Picture 5" descr="85px-Coat_of_arms_of_Kosovo_sv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80974"/>
          <a:ext cx="914400" cy="101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743012</xdr:colOff>
      <xdr:row>1</xdr:row>
      <xdr:rowOff>199077</xdr:rowOff>
    </xdr:from>
    <xdr:to>
      <xdr:col>7</xdr:col>
      <xdr:colOff>400161</xdr:colOff>
      <xdr:row>7</xdr:row>
      <xdr:rowOff>36394</xdr:rowOff>
    </xdr:to>
    <xdr:pic>
      <xdr:nvPicPr>
        <xdr:cNvPr id="4" name="Picture 4" descr="amblem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21563546" flipV="1">
          <a:off x="6010337" y="199077"/>
          <a:ext cx="933499" cy="1037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513"/>
  <sheetViews>
    <sheetView tabSelected="1" zoomScale="115" zoomScaleNormal="115" workbookViewId="0">
      <selection activeCell="J9" sqref="J9"/>
    </sheetView>
  </sheetViews>
  <sheetFormatPr defaultRowHeight="15" x14ac:dyDescent="0.25"/>
  <cols>
    <col min="1" max="1" width="6.85546875" customWidth="1"/>
    <col min="2" max="2" width="30" customWidth="1"/>
    <col min="3" max="3" width="12.140625" customWidth="1"/>
    <col min="4" max="4" width="13.5703125" customWidth="1"/>
    <col min="5" max="5" width="12.5703125" customWidth="1"/>
    <col min="6" max="6" width="11.42578125" customWidth="1"/>
    <col min="7" max="7" width="8.7109375" customWidth="1"/>
    <col min="8" max="8" width="7.7109375" customWidth="1"/>
    <col min="9" max="10" width="7.42578125" customWidth="1"/>
    <col min="11" max="11" width="15.85546875" customWidth="1"/>
    <col min="12" max="12" width="32.7109375" customWidth="1"/>
    <col min="13" max="13" width="16.42578125" customWidth="1"/>
    <col min="14" max="14" width="10.140625" customWidth="1"/>
    <col min="15" max="15" width="13.140625" customWidth="1"/>
    <col min="16" max="16" width="8.5703125" customWidth="1"/>
    <col min="17" max="17" width="11" customWidth="1"/>
    <col min="18" max="18" width="13.7109375" customWidth="1"/>
    <col min="19" max="19" width="11.5703125" customWidth="1"/>
    <col min="20" max="20" width="11.7109375" customWidth="1"/>
    <col min="22" max="22" width="13.140625" customWidth="1"/>
  </cols>
  <sheetData>
    <row r="2" spans="1:13" ht="15.75" customHeight="1" x14ac:dyDescent="0.25">
      <c r="A2" s="2" t="s">
        <v>0</v>
      </c>
      <c r="B2" s="3"/>
      <c r="C2" s="4"/>
      <c r="D2" s="4"/>
      <c r="E2" s="4"/>
      <c r="F2" s="4"/>
      <c r="G2" s="5"/>
    </row>
    <row r="3" spans="1:13" ht="15.75" customHeight="1" x14ac:dyDescent="0.25">
      <c r="A3" s="841" t="s">
        <v>1</v>
      </c>
      <c r="B3" s="841"/>
      <c r="C3" s="841"/>
      <c r="D3" s="841"/>
      <c r="E3" s="841"/>
      <c r="F3" s="841"/>
      <c r="G3" s="841"/>
      <c r="H3" s="841"/>
    </row>
    <row r="4" spans="1:13" ht="15.75" customHeight="1" x14ac:dyDescent="0.25">
      <c r="A4" s="799" t="s">
        <v>2</v>
      </c>
      <c r="B4" s="799"/>
      <c r="C4" s="799"/>
      <c r="D4" s="799"/>
      <c r="E4" s="799"/>
      <c r="F4" s="799"/>
      <c r="G4" s="799"/>
      <c r="H4" s="799"/>
    </row>
    <row r="5" spans="1:13" ht="15.75" customHeight="1" x14ac:dyDescent="0.25">
      <c r="A5" s="799" t="s">
        <v>3</v>
      </c>
      <c r="B5" s="799"/>
      <c r="C5" s="799"/>
      <c r="D5" s="799"/>
      <c r="E5" s="799"/>
      <c r="F5" s="799"/>
      <c r="G5" s="799"/>
      <c r="H5" s="799"/>
    </row>
    <row r="6" spans="1:13" ht="15.75" customHeight="1" x14ac:dyDescent="0.25">
      <c r="A6" s="2"/>
      <c r="B6" s="6"/>
      <c r="C6" s="6"/>
      <c r="D6" s="6"/>
      <c r="E6" s="6"/>
      <c r="F6" s="6"/>
      <c r="G6" s="5"/>
    </row>
    <row r="7" spans="1:13" ht="15.75" customHeight="1" x14ac:dyDescent="0.25">
      <c r="A7" s="801" t="s">
        <v>11</v>
      </c>
      <c r="B7" s="801"/>
      <c r="C7" s="801"/>
      <c r="D7" s="801"/>
      <c r="E7" s="801"/>
      <c r="F7" s="801"/>
      <c r="G7" s="801"/>
      <c r="H7" s="801"/>
    </row>
    <row r="8" spans="1:13" ht="15.75" customHeight="1" x14ac:dyDescent="0.25">
      <c r="A8" s="20"/>
      <c r="B8" s="20"/>
      <c r="C8" s="20"/>
      <c r="D8" s="20"/>
      <c r="E8" s="20"/>
      <c r="F8" s="20"/>
      <c r="G8" s="20"/>
    </row>
    <row r="9" spans="1:13" ht="15.75" customHeight="1" x14ac:dyDescent="0.25">
      <c r="A9" s="7"/>
      <c r="B9" s="8"/>
      <c r="C9" s="9"/>
      <c r="D9" s="9"/>
      <c r="E9" s="9"/>
      <c r="F9" s="9"/>
      <c r="G9" s="10"/>
      <c r="H9" s="1"/>
    </row>
    <row r="10" spans="1:13" ht="15.75" customHeight="1" x14ac:dyDescent="0.25">
      <c r="A10" s="11"/>
      <c r="B10" s="12"/>
      <c r="C10" s="13"/>
      <c r="D10" s="13"/>
      <c r="E10" s="13"/>
      <c r="F10" s="13"/>
      <c r="G10" s="14"/>
    </row>
    <row r="11" spans="1:13" ht="15.75" customHeight="1" x14ac:dyDescent="0.25">
      <c r="A11" s="23"/>
      <c r="B11" s="23"/>
      <c r="C11" s="23"/>
      <c r="D11" s="23"/>
      <c r="E11" s="23"/>
      <c r="F11" s="23"/>
      <c r="G11" s="23"/>
      <c r="K11" s="151"/>
      <c r="L11" s="151"/>
      <c r="M11" s="151"/>
    </row>
    <row r="12" spans="1:13" ht="15.75" customHeight="1" x14ac:dyDescent="0.25">
      <c r="A12" s="23"/>
      <c r="B12" s="23"/>
      <c r="C12" s="23"/>
      <c r="D12" s="23"/>
      <c r="E12" s="23"/>
      <c r="F12" s="23"/>
      <c r="G12" s="23"/>
      <c r="K12" s="151"/>
      <c r="L12" s="151"/>
      <c r="M12" s="151"/>
    </row>
    <row r="13" spans="1:13" ht="15.75" customHeight="1" x14ac:dyDescent="0.3">
      <c r="A13" s="13"/>
      <c r="B13" s="13"/>
      <c r="C13" s="13"/>
      <c r="D13" s="13"/>
      <c r="E13" s="13"/>
      <c r="F13" s="13"/>
      <c r="G13" s="13"/>
      <c r="K13" s="165"/>
      <c r="L13" s="151"/>
      <c r="M13" s="151"/>
    </row>
    <row r="14" spans="1:13" ht="15.75" customHeight="1" x14ac:dyDescent="0.25">
      <c r="A14" s="800" t="s">
        <v>4</v>
      </c>
      <c r="B14" s="800"/>
      <c r="C14" s="800"/>
      <c r="D14" s="800"/>
      <c r="E14" s="800"/>
      <c r="F14" s="800"/>
      <c r="G14" s="800"/>
      <c r="K14" s="151"/>
      <c r="L14" s="151"/>
      <c r="M14" s="151"/>
    </row>
    <row r="15" spans="1:13" ht="15.75" customHeight="1" x14ac:dyDescent="0.25">
      <c r="A15" s="13"/>
      <c r="B15" s="13"/>
      <c r="C15" s="13"/>
      <c r="D15" s="13"/>
      <c r="E15" s="13"/>
      <c r="F15" s="13"/>
      <c r="G15" s="13"/>
      <c r="K15" s="151"/>
      <c r="L15" s="151"/>
      <c r="M15" s="151"/>
    </row>
    <row r="16" spans="1:13" ht="15.75" customHeight="1" x14ac:dyDescent="0.25">
      <c r="A16" s="13"/>
      <c r="B16" s="13"/>
      <c r="C16" s="13"/>
      <c r="D16" s="13"/>
      <c r="E16" s="13"/>
      <c r="F16" s="13"/>
      <c r="G16" s="13"/>
      <c r="K16" s="151"/>
      <c r="L16" s="151"/>
      <c r="M16" s="151"/>
    </row>
    <row r="17" spans="1:7" ht="15.75" customHeight="1" x14ac:dyDescent="0.25">
      <c r="A17" s="13"/>
      <c r="B17" s="13"/>
      <c r="C17" s="13"/>
      <c r="D17" s="13"/>
      <c r="E17" s="13"/>
      <c r="F17" s="13"/>
      <c r="G17" s="13"/>
    </row>
    <row r="18" spans="1:7" ht="15.75" customHeight="1" x14ac:dyDescent="0.25">
      <c r="A18" s="13"/>
      <c r="B18" s="13"/>
      <c r="C18" s="13"/>
      <c r="D18" s="13"/>
      <c r="E18" s="13"/>
      <c r="F18" s="13"/>
      <c r="G18" s="13"/>
    </row>
    <row r="19" spans="1:7" ht="15.75" customHeight="1" x14ac:dyDescent="0.25">
      <c r="A19" s="15"/>
      <c r="B19" s="16"/>
      <c r="C19" s="16"/>
      <c r="D19" s="16"/>
      <c r="E19" s="16"/>
      <c r="F19" s="16"/>
      <c r="G19" s="16"/>
    </row>
    <row r="20" spans="1:7" ht="15.75" customHeight="1" x14ac:dyDescent="0.25">
      <c r="A20" s="15"/>
      <c r="B20" s="16"/>
      <c r="C20" s="16"/>
      <c r="D20" s="16"/>
      <c r="E20" s="16"/>
      <c r="F20" s="16"/>
      <c r="G20" s="16"/>
    </row>
    <row r="21" spans="1:7" ht="15.75" customHeight="1" x14ac:dyDescent="0.25">
      <c r="A21" s="15"/>
      <c r="B21" s="16"/>
      <c r="C21" s="16"/>
      <c r="D21" s="16"/>
      <c r="E21" s="16"/>
      <c r="F21" s="16"/>
      <c r="G21" s="16"/>
    </row>
    <row r="22" spans="1:7" ht="15.75" customHeight="1" x14ac:dyDescent="0.25">
      <c r="A22" s="15"/>
      <c r="B22" s="16"/>
      <c r="C22" s="16"/>
      <c r="D22" s="16"/>
      <c r="E22" s="16"/>
      <c r="F22" s="16"/>
      <c r="G22" s="16"/>
    </row>
    <row r="23" spans="1:7" ht="15.75" customHeight="1" x14ac:dyDescent="0.25">
      <c r="A23" s="15"/>
      <c r="B23" s="16"/>
      <c r="C23" s="16"/>
      <c r="D23" s="16"/>
      <c r="E23" s="16"/>
      <c r="F23" s="16"/>
      <c r="G23" s="16"/>
    </row>
    <row r="24" spans="1:7" ht="15.75" customHeight="1" x14ac:dyDescent="0.25">
      <c r="A24" s="15"/>
      <c r="B24" s="16"/>
      <c r="C24" s="16"/>
      <c r="D24" s="16"/>
      <c r="E24" s="16"/>
      <c r="F24" s="16"/>
      <c r="G24" s="16"/>
    </row>
    <row r="25" spans="1:7" ht="15.75" customHeight="1" x14ac:dyDescent="0.25">
      <c r="A25" s="15"/>
      <c r="B25" s="16"/>
      <c r="C25" s="16"/>
      <c r="D25" s="16"/>
      <c r="E25" s="16"/>
      <c r="F25" s="16"/>
      <c r="G25" s="16"/>
    </row>
    <row r="26" spans="1:7" ht="15.75" customHeight="1" x14ac:dyDescent="0.25">
      <c r="A26" s="15"/>
      <c r="B26" s="16"/>
      <c r="C26" s="16"/>
      <c r="D26" s="16"/>
      <c r="E26" s="16"/>
      <c r="F26" s="16"/>
      <c r="G26" s="16"/>
    </row>
    <row r="27" spans="1:7" ht="15.75" customHeight="1" x14ac:dyDescent="0.25">
      <c r="A27" s="15"/>
      <c r="B27" s="16"/>
      <c r="C27" s="16"/>
      <c r="D27" s="16"/>
      <c r="E27" s="16"/>
      <c r="F27" s="16"/>
      <c r="G27" s="16"/>
    </row>
    <row r="28" spans="1:7" ht="15.75" customHeight="1" x14ac:dyDescent="0.25">
      <c r="A28" s="15"/>
      <c r="B28" s="16"/>
      <c r="C28" s="16"/>
      <c r="D28" s="16"/>
      <c r="E28" s="16"/>
      <c r="F28" s="16"/>
      <c r="G28" s="16"/>
    </row>
    <row r="29" spans="1:7" ht="15.75" customHeight="1" x14ac:dyDescent="0.25">
      <c r="A29" s="15"/>
      <c r="B29" s="16"/>
      <c r="C29" s="16"/>
      <c r="D29" s="16"/>
      <c r="E29" s="16"/>
      <c r="F29" s="16"/>
      <c r="G29" s="16"/>
    </row>
    <row r="30" spans="1:7" ht="15.75" customHeight="1" x14ac:dyDescent="0.25">
      <c r="A30" s="13"/>
      <c r="B30" s="4"/>
      <c r="C30" s="4"/>
      <c r="D30" s="4"/>
      <c r="E30" s="4"/>
      <c r="F30" s="4"/>
      <c r="G30" s="4"/>
    </row>
    <row r="31" spans="1:7" ht="15.75" customHeight="1" x14ac:dyDescent="0.25">
      <c r="A31" s="800" t="s">
        <v>5</v>
      </c>
      <c r="B31" s="800"/>
      <c r="C31" s="800"/>
      <c r="D31" s="800"/>
      <c r="E31" s="800"/>
      <c r="F31" s="800"/>
      <c r="G31" s="800"/>
    </row>
    <row r="32" spans="1:7" ht="15.75" customHeight="1" x14ac:dyDescent="0.25">
      <c r="A32" s="800" t="s">
        <v>12</v>
      </c>
      <c r="B32" s="800"/>
      <c r="C32" s="800"/>
      <c r="D32" s="800"/>
      <c r="E32" s="800"/>
      <c r="F32" s="800"/>
      <c r="G32" s="800"/>
    </row>
    <row r="33" spans="1:7" ht="15.75" customHeight="1" x14ac:dyDescent="0.25">
      <c r="A33" s="800" t="s">
        <v>637</v>
      </c>
      <c r="B33" s="800"/>
      <c r="C33" s="800"/>
      <c r="D33" s="800"/>
      <c r="E33" s="800"/>
      <c r="F33" s="800"/>
      <c r="G33" s="800"/>
    </row>
    <row r="34" spans="1:7" ht="15.75" customHeight="1" x14ac:dyDescent="0.25">
      <c r="A34" s="15"/>
      <c r="B34" s="16"/>
      <c r="C34" s="16"/>
      <c r="D34" s="16"/>
      <c r="E34" s="16"/>
      <c r="F34" s="16"/>
      <c r="G34" s="16"/>
    </row>
    <row r="35" spans="1:7" ht="15.75" customHeight="1" x14ac:dyDescent="0.25">
      <c r="A35" s="15"/>
      <c r="B35" s="16"/>
      <c r="C35" s="16"/>
      <c r="D35" s="16"/>
      <c r="E35" s="16"/>
      <c r="F35" s="16"/>
      <c r="G35" s="16"/>
    </row>
    <row r="36" spans="1:7" ht="15.75" customHeight="1" x14ac:dyDescent="0.25">
      <c r="A36" s="15"/>
      <c r="B36" s="16"/>
      <c r="C36" s="16"/>
      <c r="D36" s="16"/>
      <c r="E36" s="16"/>
      <c r="F36" s="16"/>
      <c r="G36" s="16"/>
    </row>
    <row r="37" spans="1:7" ht="15.75" customHeight="1" x14ac:dyDescent="0.25">
      <c r="A37" s="15"/>
      <c r="B37" s="16"/>
      <c r="C37" s="16"/>
      <c r="D37" s="16"/>
      <c r="E37" s="16"/>
      <c r="F37" s="16"/>
      <c r="G37" s="16"/>
    </row>
    <row r="38" spans="1:7" ht="15.75" customHeight="1" x14ac:dyDescent="0.25">
      <c r="A38" s="15"/>
      <c r="B38" s="16"/>
      <c r="C38" s="16"/>
      <c r="D38" s="16"/>
      <c r="E38" s="16"/>
      <c r="F38" s="16"/>
      <c r="G38" s="16"/>
    </row>
    <row r="39" spans="1:7" ht="15.75" customHeight="1" x14ac:dyDescent="0.25">
      <c r="A39" s="15"/>
      <c r="B39" s="16"/>
      <c r="C39" s="16"/>
      <c r="D39" s="16"/>
      <c r="E39" s="16"/>
      <c r="F39" s="16"/>
      <c r="G39" s="16"/>
    </row>
    <row r="40" spans="1:7" ht="15.75" customHeight="1" x14ac:dyDescent="0.25">
      <c r="A40" s="15"/>
      <c r="B40" s="16"/>
      <c r="C40" s="16"/>
      <c r="D40" s="16"/>
      <c r="E40" s="16"/>
      <c r="F40" s="16"/>
      <c r="G40" s="16"/>
    </row>
    <row r="41" spans="1:7" ht="15.75" customHeight="1" x14ac:dyDescent="0.25">
      <c r="A41" s="15"/>
      <c r="B41" s="16"/>
      <c r="C41" s="16"/>
      <c r="D41" s="16"/>
      <c r="E41" s="16"/>
      <c r="F41" s="16"/>
      <c r="G41" s="16"/>
    </row>
    <row r="42" spans="1:7" ht="15.75" customHeight="1" x14ac:dyDescent="0.25">
      <c r="A42" s="15"/>
      <c r="B42" s="16"/>
      <c r="C42" s="16"/>
      <c r="D42" s="16"/>
      <c r="E42" s="16"/>
      <c r="F42" s="16"/>
      <c r="G42" s="16"/>
    </row>
    <row r="43" spans="1:7" ht="15.75" customHeight="1" x14ac:dyDescent="0.25">
      <c r="A43" s="15"/>
      <c r="B43" s="16"/>
      <c r="C43" s="16"/>
      <c r="D43" s="16"/>
      <c r="E43" s="16"/>
      <c r="F43" s="16"/>
      <c r="G43" s="16"/>
    </row>
    <row r="44" spans="1:7" ht="15.75" customHeight="1" x14ac:dyDescent="0.25">
      <c r="A44" s="15"/>
      <c r="B44" s="16"/>
      <c r="C44" s="16"/>
      <c r="D44" s="16"/>
      <c r="E44" s="16"/>
      <c r="F44" s="16"/>
      <c r="G44" s="16"/>
    </row>
    <row r="45" spans="1:7" ht="15.75" customHeight="1" x14ac:dyDescent="0.25">
      <c r="A45" s="15"/>
      <c r="B45" s="16"/>
      <c r="C45" s="16"/>
      <c r="D45" s="16"/>
      <c r="E45" s="16"/>
      <c r="F45" s="16"/>
      <c r="G45" s="16"/>
    </row>
    <row r="46" spans="1:7" ht="15.75" customHeight="1" x14ac:dyDescent="0.25">
      <c r="A46" s="15"/>
      <c r="B46" s="16"/>
      <c r="C46" s="16"/>
      <c r="D46" s="16"/>
      <c r="E46" s="16"/>
      <c r="F46" s="16"/>
      <c r="G46" s="16"/>
    </row>
    <row r="47" spans="1:7" ht="15.75" customHeight="1" x14ac:dyDescent="0.25">
      <c r="A47" s="15"/>
      <c r="B47" s="16"/>
      <c r="C47" s="16"/>
      <c r="D47" s="16"/>
      <c r="E47" s="16"/>
      <c r="F47" s="16"/>
      <c r="G47" s="16"/>
    </row>
    <row r="48" spans="1:7" ht="15.75" customHeight="1" x14ac:dyDescent="0.25">
      <c r="A48" s="15"/>
      <c r="B48" s="16"/>
      <c r="C48" s="16"/>
      <c r="D48" s="16"/>
      <c r="E48" s="16"/>
      <c r="F48" s="16"/>
      <c r="G48" s="16"/>
    </row>
    <row r="49" spans="1:8" ht="15.75" customHeight="1" x14ac:dyDescent="0.25">
      <c r="A49" s="15"/>
      <c r="B49" s="16"/>
      <c r="C49" s="16"/>
      <c r="D49" s="16"/>
      <c r="E49" s="16"/>
      <c r="F49" s="16"/>
      <c r="G49" s="16"/>
    </row>
    <row r="50" spans="1:8" ht="15.75" customHeight="1" x14ac:dyDescent="0.25">
      <c r="A50" s="15"/>
      <c r="B50" s="16"/>
      <c r="C50" s="16"/>
      <c r="D50" s="16"/>
      <c r="E50" s="16"/>
      <c r="F50" s="16"/>
      <c r="G50" s="16"/>
    </row>
    <row r="51" spans="1:8" ht="15.75" customHeight="1" x14ac:dyDescent="0.25">
      <c r="A51" s="800"/>
      <c r="B51" s="800"/>
      <c r="C51" s="800"/>
      <c r="D51" s="800"/>
      <c r="E51" s="800"/>
      <c r="F51" s="800"/>
      <c r="G51" s="800"/>
      <c r="H51" s="800"/>
    </row>
    <row r="52" spans="1:8" ht="15.75" customHeight="1" x14ac:dyDescent="0.25">
      <c r="A52" s="13"/>
      <c r="B52" s="13"/>
      <c r="C52" s="13"/>
      <c r="D52" s="13"/>
      <c r="E52" s="13"/>
      <c r="F52" s="13"/>
      <c r="G52" s="13"/>
      <c r="H52" s="13"/>
    </row>
    <row r="53" spans="1:8" ht="15.75" customHeight="1" x14ac:dyDescent="0.25">
      <c r="A53" s="13"/>
      <c r="B53" s="13"/>
      <c r="C53" s="13"/>
      <c r="D53" s="13"/>
      <c r="E53" s="13"/>
      <c r="F53" s="13"/>
      <c r="G53" s="13"/>
      <c r="H53" s="13"/>
    </row>
    <row r="54" spans="1:8" ht="15.75" customHeight="1" x14ac:dyDescent="0.25">
      <c r="A54" s="800" t="s">
        <v>638</v>
      </c>
      <c r="B54" s="800"/>
      <c r="C54" s="800"/>
      <c r="D54" s="800"/>
      <c r="E54" s="800"/>
      <c r="F54" s="800"/>
      <c r="G54" s="800"/>
      <c r="H54" s="800"/>
    </row>
    <row r="55" spans="1:8" ht="15.75" customHeight="1" x14ac:dyDescent="0.25">
      <c r="A55" s="15"/>
      <c r="B55" s="16"/>
      <c r="C55" s="16"/>
      <c r="D55" s="16"/>
      <c r="E55" s="16"/>
      <c r="F55" s="16"/>
      <c r="G55" s="16"/>
    </row>
    <row r="56" spans="1:8" ht="15.75" customHeight="1" x14ac:dyDescent="0.25">
      <c r="A56" s="15"/>
      <c r="B56" s="16"/>
      <c r="C56" s="16"/>
      <c r="D56" s="16"/>
      <c r="E56" s="16"/>
      <c r="F56" s="16"/>
      <c r="G56" s="16"/>
    </row>
    <row r="57" spans="1:8" ht="15.75" customHeight="1" x14ac:dyDescent="0.25">
      <c r="A57" s="17"/>
      <c r="B57" s="17"/>
      <c r="C57" s="17"/>
      <c r="D57" s="17"/>
      <c r="E57" s="17"/>
      <c r="F57" s="17"/>
      <c r="G57" s="17"/>
    </row>
    <row r="58" spans="1:8" ht="15.75" customHeight="1" x14ac:dyDescent="0.25">
      <c r="A58" s="18"/>
      <c r="B58" s="21" t="s">
        <v>13</v>
      </c>
      <c r="C58" s="19"/>
      <c r="D58" s="19"/>
      <c r="E58" s="19"/>
      <c r="F58" s="19"/>
      <c r="G58" s="19"/>
    </row>
    <row r="59" spans="1:8" ht="15.75" customHeight="1" x14ac:dyDescent="0.25">
      <c r="A59" s="18"/>
      <c r="B59" s="19"/>
      <c r="C59" s="19"/>
      <c r="D59" s="19"/>
      <c r="E59" s="19"/>
      <c r="F59" s="19"/>
      <c r="G59" s="19"/>
    </row>
    <row r="60" spans="1:8" ht="15.75" customHeight="1" x14ac:dyDescent="0.25">
      <c r="A60" s="22"/>
      <c r="B60" s="217" t="s">
        <v>14</v>
      </c>
      <c r="C60" s="218"/>
      <c r="D60" s="218"/>
      <c r="E60" s="218"/>
      <c r="F60" s="218"/>
      <c r="G60" s="218" t="s">
        <v>15</v>
      </c>
      <c r="H60" s="214"/>
    </row>
    <row r="61" spans="1:8" ht="15.75" customHeight="1" x14ac:dyDescent="0.25">
      <c r="A61" s="22"/>
      <c r="B61" s="219"/>
      <c r="C61" s="219"/>
      <c r="D61" s="219"/>
      <c r="E61" s="219"/>
      <c r="F61" s="219"/>
      <c r="G61" s="219"/>
      <c r="H61" s="214"/>
    </row>
    <row r="62" spans="1:8" ht="15.75" customHeight="1" x14ac:dyDescent="0.25">
      <c r="A62" s="16"/>
      <c r="B62" s="19" t="s">
        <v>16</v>
      </c>
      <c r="C62" s="19"/>
      <c r="D62" s="19"/>
      <c r="E62" s="19"/>
      <c r="F62" s="19"/>
      <c r="G62" s="220" t="s">
        <v>17</v>
      </c>
      <c r="H62" s="214"/>
    </row>
    <row r="63" spans="1:8" ht="15.75" customHeight="1" x14ac:dyDescent="0.25">
      <c r="A63" s="18"/>
      <c r="B63" s="764" t="s">
        <v>639</v>
      </c>
      <c r="C63" s="764"/>
      <c r="D63" s="764"/>
      <c r="E63" s="764"/>
      <c r="F63" s="764"/>
      <c r="G63" s="220" t="s">
        <v>60</v>
      </c>
      <c r="H63" s="214"/>
    </row>
    <row r="64" spans="1:8" ht="15.75" customHeight="1" x14ac:dyDescent="0.25">
      <c r="A64" s="18"/>
      <c r="B64" s="764" t="s">
        <v>640</v>
      </c>
      <c r="C64" s="764"/>
      <c r="D64" s="764"/>
      <c r="E64" s="764"/>
      <c r="F64" s="764"/>
      <c r="G64" s="220" t="s">
        <v>476</v>
      </c>
      <c r="H64" s="214"/>
    </row>
    <row r="65" spans="1:8" ht="15.75" customHeight="1" x14ac:dyDescent="0.25">
      <c r="A65" s="18"/>
      <c r="B65" s="764" t="s">
        <v>641</v>
      </c>
      <c r="C65" s="764"/>
      <c r="D65" s="764"/>
      <c r="E65" s="764"/>
      <c r="F65" s="764"/>
      <c r="G65" s="220" t="s">
        <v>683</v>
      </c>
      <c r="H65" s="214"/>
    </row>
    <row r="66" spans="1:8" ht="15.75" customHeight="1" x14ac:dyDescent="0.25">
      <c r="A66" s="18"/>
      <c r="B66" s="19" t="s">
        <v>18</v>
      </c>
      <c r="C66" s="19"/>
      <c r="D66" s="19"/>
      <c r="E66" s="19"/>
      <c r="F66" s="19"/>
      <c r="G66" s="220" t="s">
        <v>684</v>
      </c>
      <c r="H66" s="214"/>
    </row>
    <row r="67" spans="1:8" ht="15.75" customHeight="1" x14ac:dyDescent="0.25">
      <c r="A67" s="18"/>
      <c r="B67" s="19" t="s">
        <v>19</v>
      </c>
      <c r="C67" s="19"/>
      <c r="D67" s="19"/>
      <c r="E67" s="19"/>
      <c r="F67" s="19"/>
      <c r="G67" s="220" t="s">
        <v>478</v>
      </c>
      <c r="H67" s="214"/>
    </row>
    <row r="68" spans="1:8" ht="15.75" customHeight="1" x14ac:dyDescent="0.25">
      <c r="A68" s="18"/>
      <c r="B68" s="19" t="s">
        <v>20</v>
      </c>
      <c r="C68" s="19"/>
      <c r="D68" s="19"/>
      <c r="E68" s="19"/>
      <c r="F68" s="19"/>
      <c r="G68" s="220" t="s">
        <v>685</v>
      </c>
      <c r="H68" s="214"/>
    </row>
    <row r="69" spans="1:8" ht="15.75" customHeight="1" x14ac:dyDescent="0.25">
      <c r="A69" s="18"/>
      <c r="B69" s="19" t="s">
        <v>456</v>
      </c>
      <c r="C69" s="19"/>
      <c r="D69" s="19"/>
      <c r="E69" s="19"/>
      <c r="F69" s="19"/>
      <c r="G69" s="220" t="s">
        <v>685</v>
      </c>
      <c r="H69" s="214"/>
    </row>
    <row r="70" spans="1:8" ht="15.75" customHeight="1" x14ac:dyDescent="0.25">
      <c r="A70" s="18"/>
      <c r="B70" s="19" t="s">
        <v>21</v>
      </c>
      <c r="C70" s="19"/>
      <c r="D70" s="19"/>
      <c r="E70" s="19"/>
      <c r="F70" s="19"/>
      <c r="G70" s="220" t="s">
        <v>686</v>
      </c>
      <c r="H70" s="214"/>
    </row>
    <row r="71" spans="1:8" ht="15.75" customHeight="1" x14ac:dyDescent="0.25">
      <c r="A71" s="18"/>
      <c r="B71" s="19" t="s">
        <v>22</v>
      </c>
      <c r="C71" s="19"/>
      <c r="D71" s="19"/>
      <c r="E71" s="19"/>
      <c r="F71" s="19"/>
      <c r="G71" s="220" t="s">
        <v>687</v>
      </c>
      <c r="H71" s="214"/>
    </row>
    <row r="72" spans="1:8" ht="15.75" customHeight="1" x14ac:dyDescent="0.25">
      <c r="A72" s="18"/>
      <c r="B72" s="19" t="s">
        <v>402</v>
      </c>
      <c r="C72" s="19"/>
      <c r="D72" s="19"/>
      <c r="E72" s="19"/>
      <c r="F72" s="19"/>
      <c r="G72" s="220" t="s">
        <v>687</v>
      </c>
      <c r="H72" s="214"/>
    </row>
    <row r="73" spans="1:8" ht="15.75" customHeight="1" x14ac:dyDescent="0.25">
      <c r="A73" s="18"/>
      <c r="B73" s="19" t="s">
        <v>23</v>
      </c>
      <c r="C73" s="19"/>
      <c r="D73" s="19"/>
      <c r="E73" s="19"/>
      <c r="F73" s="19"/>
      <c r="G73" s="220" t="s">
        <v>479</v>
      </c>
      <c r="H73" s="214"/>
    </row>
    <row r="74" spans="1:8" ht="15.75" customHeight="1" x14ac:dyDescent="0.25">
      <c r="A74" s="18"/>
      <c r="B74" s="19" t="s">
        <v>485</v>
      </c>
      <c r="C74" s="19"/>
      <c r="D74" s="19"/>
      <c r="E74" s="19"/>
      <c r="F74" s="19"/>
      <c r="G74" s="220" t="s">
        <v>309</v>
      </c>
      <c r="H74" s="214"/>
    </row>
    <row r="75" spans="1:8" ht="15.75" customHeight="1" x14ac:dyDescent="0.25">
      <c r="A75" s="18"/>
      <c r="B75" s="19" t="s">
        <v>24</v>
      </c>
      <c r="C75" s="19"/>
      <c r="D75" s="19"/>
      <c r="E75" s="19"/>
      <c r="F75" s="19"/>
      <c r="G75" s="220" t="s">
        <v>480</v>
      </c>
      <c r="H75" s="214"/>
    </row>
    <row r="76" spans="1:8" ht="15.75" customHeight="1" x14ac:dyDescent="0.25">
      <c r="A76" s="18"/>
      <c r="B76" s="19" t="s">
        <v>25</v>
      </c>
      <c r="C76" s="19"/>
      <c r="D76" s="19"/>
      <c r="E76" s="19"/>
      <c r="F76" s="19"/>
      <c r="G76" s="220" t="s">
        <v>481</v>
      </c>
      <c r="H76" s="214"/>
    </row>
    <row r="77" spans="1:8" ht="15.75" customHeight="1" x14ac:dyDescent="0.25">
      <c r="A77" s="18"/>
      <c r="B77" s="19" t="s">
        <v>26</v>
      </c>
      <c r="C77" s="19"/>
      <c r="D77" s="19"/>
      <c r="E77" s="19"/>
      <c r="F77" s="19"/>
      <c r="G77" s="220" t="s">
        <v>482</v>
      </c>
      <c r="H77" s="214"/>
    </row>
    <row r="78" spans="1:8" ht="15.75" customHeight="1" x14ac:dyDescent="0.25">
      <c r="A78" s="18"/>
      <c r="B78" s="19" t="s">
        <v>27</v>
      </c>
      <c r="C78" s="19"/>
      <c r="D78" s="19"/>
      <c r="E78" s="19"/>
      <c r="F78" s="19"/>
      <c r="G78" s="220" t="s">
        <v>483</v>
      </c>
      <c r="H78" s="214"/>
    </row>
    <row r="79" spans="1:8" ht="15.75" customHeight="1" x14ac:dyDescent="0.25">
      <c r="A79" s="18"/>
      <c r="B79" s="19" t="s">
        <v>28</v>
      </c>
      <c r="C79" s="19"/>
      <c r="D79" s="19"/>
      <c r="E79" s="19"/>
      <c r="F79" s="19"/>
      <c r="G79" s="220" t="s">
        <v>484</v>
      </c>
      <c r="H79" s="214"/>
    </row>
    <row r="80" spans="1:8" ht="15.75" customHeight="1" x14ac:dyDescent="0.25">
      <c r="A80" s="18"/>
      <c r="B80" s="19" t="s">
        <v>29</v>
      </c>
      <c r="C80" s="19"/>
      <c r="D80" s="19"/>
      <c r="E80" s="19"/>
      <c r="F80" s="19"/>
      <c r="G80" s="220" t="s">
        <v>688</v>
      </c>
      <c r="H80" s="214"/>
    </row>
    <row r="81" spans="1:8" ht="15.75" customHeight="1" x14ac:dyDescent="0.25">
      <c r="A81" s="18"/>
      <c r="B81" s="19" t="s">
        <v>30</v>
      </c>
      <c r="C81" s="19"/>
      <c r="D81" s="19"/>
      <c r="E81" s="19"/>
      <c r="F81" s="19"/>
      <c r="G81" s="220" t="s">
        <v>689</v>
      </c>
      <c r="H81" s="214"/>
    </row>
    <row r="82" spans="1:8" ht="15.75" customHeight="1" x14ac:dyDescent="0.25">
      <c r="A82" s="18"/>
      <c r="B82" s="19" t="s">
        <v>31</v>
      </c>
      <c r="C82" s="19"/>
      <c r="D82" s="19"/>
      <c r="E82" s="19"/>
      <c r="F82" s="19"/>
      <c r="G82" s="220" t="s">
        <v>690</v>
      </c>
      <c r="H82" s="213"/>
    </row>
    <row r="83" spans="1:8" ht="15.75" customHeight="1" x14ac:dyDescent="0.25">
      <c r="A83" s="18"/>
      <c r="B83" s="19" t="s">
        <v>32</v>
      </c>
      <c r="C83" s="19"/>
      <c r="D83" s="19"/>
      <c r="E83" s="19"/>
      <c r="F83" s="19"/>
      <c r="G83" s="220" t="s">
        <v>543</v>
      </c>
      <c r="H83" s="213"/>
    </row>
    <row r="84" spans="1:8" ht="15.75" customHeight="1" x14ac:dyDescent="0.25">
      <c r="A84" s="18"/>
      <c r="B84" s="19" t="s">
        <v>457</v>
      </c>
      <c r="C84" s="19"/>
      <c r="D84" s="19"/>
      <c r="E84" s="19"/>
      <c r="F84" s="19"/>
      <c r="G84" s="220" t="s">
        <v>691</v>
      </c>
      <c r="H84" s="213"/>
    </row>
    <row r="85" spans="1:8" ht="15.75" customHeight="1" x14ac:dyDescent="0.25">
      <c r="A85" s="18"/>
      <c r="B85" s="19" t="s">
        <v>529</v>
      </c>
      <c r="C85" s="19"/>
      <c r="D85" s="19"/>
      <c r="E85" s="19"/>
      <c r="F85" s="19"/>
      <c r="G85" s="220" t="s">
        <v>691</v>
      </c>
      <c r="H85" s="213"/>
    </row>
    <row r="86" spans="1:8" ht="15.75" customHeight="1" x14ac:dyDescent="0.25">
      <c r="A86" s="18"/>
      <c r="B86" s="19" t="s">
        <v>33</v>
      </c>
      <c r="C86" s="19"/>
      <c r="D86" s="19"/>
      <c r="E86" s="19"/>
      <c r="F86" s="19"/>
      <c r="G86" s="220" t="s">
        <v>692</v>
      </c>
      <c r="H86" s="213"/>
    </row>
    <row r="87" spans="1:8" ht="15.75" customHeight="1" x14ac:dyDescent="0.25">
      <c r="A87" s="18"/>
      <c r="B87" s="19" t="s">
        <v>373</v>
      </c>
      <c r="C87" s="19"/>
      <c r="D87" s="19"/>
      <c r="E87" s="19"/>
      <c r="F87" s="19"/>
      <c r="G87" s="220" t="s">
        <v>693</v>
      </c>
      <c r="H87" s="213"/>
    </row>
    <row r="88" spans="1:8" ht="15.75" customHeight="1" x14ac:dyDescent="0.25">
      <c r="A88" s="18"/>
      <c r="B88" s="19" t="s">
        <v>34</v>
      </c>
      <c r="C88" s="19"/>
      <c r="D88" s="19"/>
      <c r="E88" s="19"/>
      <c r="F88" s="19"/>
      <c r="G88" s="220" t="s">
        <v>694</v>
      </c>
      <c r="H88" s="213"/>
    </row>
    <row r="89" spans="1:8" ht="15.75" customHeight="1" x14ac:dyDescent="0.25">
      <c r="A89" s="18"/>
      <c r="B89" s="212" t="s">
        <v>35</v>
      </c>
      <c r="C89" s="212"/>
      <c r="D89" s="212"/>
      <c r="E89" s="212"/>
      <c r="F89" s="212"/>
      <c r="G89" s="220" t="s">
        <v>695</v>
      </c>
      <c r="H89" s="213"/>
    </row>
    <row r="90" spans="1:8" ht="15.75" customHeight="1" x14ac:dyDescent="0.25">
      <c r="A90" s="18"/>
      <c r="B90" s="212" t="s">
        <v>36</v>
      </c>
      <c r="C90" s="212"/>
      <c r="D90" s="212"/>
      <c r="E90" s="212"/>
      <c r="F90" s="212"/>
      <c r="G90" s="220" t="s">
        <v>696</v>
      </c>
      <c r="H90" s="213"/>
    </row>
    <row r="91" spans="1:8" ht="15.75" customHeight="1" x14ac:dyDescent="0.25">
      <c r="A91" s="18"/>
      <c r="B91" s="212" t="s">
        <v>37</v>
      </c>
      <c r="C91" s="212"/>
      <c r="D91" s="212"/>
      <c r="E91" s="212"/>
      <c r="F91" s="212"/>
      <c r="G91" s="220" t="s">
        <v>697</v>
      </c>
      <c r="H91" s="213"/>
    </row>
    <row r="92" spans="1:8" ht="15.75" customHeight="1" x14ac:dyDescent="0.25">
      <c r="A92" s="18"/>
      <c r="B92" s="29"/>
      <c r="C92" s="29"/>
      <c r="D92" s="29"/>
      <c r="E92" s="29"/>
      <c r="F92" s="29"/>
      <c r="G92" s="133"/>
      <c r="H92" s="30"/>
    </row>
    <row r="93" spans="1:8" ht="15.75" customHeight="1" x14ac:dyDescent="0.25">
      <c r="A93" s="18"/>
      <c r="B93" s="29"/>
      <c r="C93" s="29"/>
      <c r="D93" s="29"/>
      <c r="E93" s="29"/>
      <c r="F93" s="29"/>
      <c r="G93" s="133"/>
      <c r="H93" s="30"/>
    </row>
    <row r="94" spans="1:8" ht="15.75" customHeight="1" x14ac:dyDescent="0.25">
      <c r="A94" s="18"/>
      <c r="B94" s="29"/>
      <c r="C94" s="29"/>
      <c r="D94" s="29"/>
      <c r="E94" s="29"/>
      <c r="F94" s="29"/>
      <c r="G94" s="133"/>
      <c r="H94" s="30"/>
    </row>
    <row r="95" spans="1:8" ht="15.75" customHeight="1" x14ac:dyDescent="0.25">
      <c r="A95" s="18"/>
      <c r="B95" s="29"/>
      <c r="C95" s="29"/>
      <c r="D95" s="29"/>
      <c r="E95" s="29"/>
      <c r="F95" s="29"/>
      <c r="G95" s="133"/>
      <c r="H95" s="30"/>
    </row>
    <row r="96" spans="1:8" ht="15.75" customHeight="1" x14ac:dyDescent="0.25">
      <c r="A96" s="18"/>
      <c r="B96" s="29"/>
      <c r="C96" s="29"/>
      <c r="D96" s="29"/>
      <c r="E96" s="29"/>
      <c r="F96" s="29"/>
      <c r="G96" s="133"/>
      <c r="H96" s="30"/>
    </row>
    <row r="97" spans="1:8" ht="15.75" customHeight="1" x14ac:dyDescent="0.25">
      <c r="A97" s="18"/>
      <c r="B97" s="29"/>
      <c r="C97" s="29"/>
      <c r="D97" s="29"/>
      <c r="E97" s="29"/>
      <c r="F97" s="29"/>
      <c r="G97" s="133"/>
      <c r="H97" s="30"/>
    </row>
    <row r="98" spans="1:8" ht="15.75" customHeight="1" x14ac:dyDescent="0.25">
      <c r="A98" s="18"/>
      <c r="B98" s="29"/>
      <c r="C98" s="29"/>
      <c r="D98" s="29"/>
      <c r="E98" s="29"/>
      <c r="F98" s="29"/>
      <c r="G98" s="133"/>
      <c r="H98" s="30"/>
    </row>
    <row r="99" spans="1:8" ht="15.75" customHeight="1" x14ac:dyDescent="0.25">
      <c r="A99" s="18"/>
      <c r="B99" s="29"/>
      <c r="C99" s="29"/>
      <c r="D99" s="29"/>
      <c r="E99" s="29"/>
      <c r="F99" s="29"/>
      <c r="G99" s="133"/>
      <c r="H99" s="30"/>
    </row>
    <row r="100" spans="1:8" ht="15.75" customHeight="1" x14ac:dyDescent="0.25">
      <c r="A100" s="18"/>
      <c r="B100" s="29"/>
      <c r="C100" s="29"/>
      <c r="D100" s="29"/>
      <c r="E100" s="29"/>
      <c r="F100" s="29"/>
      <c r="G100" s="133"/>
      <c r="H100" s="30"/>
    </row>
    <row r="101" spans="1:8" ht="15.75" customHeight="1" x14ac:dyDescent="0.25">
      <c r="A101" s="18"/>
      <c r="B101" s="29"/>
      <c r="C101" s="29"/>
      <c r="D101" s="29"/>
      <c r="E101" s="29"/>
      <c r="F101" s="29"/>
      <c r="G101" s="133"/>
      <c r="H101" s="30"/>
    </row>
    <row r="102" spans="1:8" ht="15.75" customHeight="1" x14ac:dyDescent="0.25">
      <c r="A102" s="18"/>
      <c r="B102" s="29"/>
      <c r="C102" s="29"/>
      <c r="D102" s="29"/>
      <c r="E102" s="29"/>
      <c r="F102" s="29"/>
      <c r="G102" s="133"/>
      <c r="H102" s="30"/>
    </row>
    <row r="103" spans="1:8" ht="15.75" customHeight="1" x14ac:dyDescent="0.25">
      <c r="A103" s="18"/>
      <c r="B103" s="29"/>
      <c r="C103" s="29"/>
      <c r="D103" s="29"/>
      <c r="E103" s="29"/>
      <c r="F103" s="29"/>
      <c r="G103" s="133"/>
      <c r="H103" s="30"/>
    </row>
    <row r="104" spans="1:8" ht="15.75" customHeight="1" x14ac:dyDescent="0.25">
      <c r="A104" s="18"/>
      <c r="B104" s="29"/>
      <c r="C104" s="29"/>
      <c r="D104" s="29"/>
      <c r="E104" s="29"/>
      <c r="F104" s="29"/>
      <c r="G104" s="133"/>
      <c r="H104" s="30"/>
    </row>
    <row r="105" spans="1:8" ht="15.75" customHeight="1" x14ac:dyDescent="0.25">
      <c r="A105" s="18"/>
      <c r="B105" s="29"/>
      <c r="C105" s="29"/>
      <c r="D105" s="29"/>
      <c r="E105" s="29"/>
      <c r="F105" s="29"/>
      <c r="G105" s="133"/>
      <c r="H105" s="30"/>
    </row>
    <row r="106" spans="1:8" ht="15.75" customHeight="1" x14ac:dyDescent="0.25">
      <c r="A106" s="18"/>
      <c r="B106" s="29"/>
      <c r="C106" s="29"/>
      <c r="D106" s="29"/>
      <c r="E106" s="29"/>
      <c r="F106" s="29"/>
      <c r="G106" s="133"/>
      <c r="H106" s="30"/>
    </row>
    <row r="107" spans="1:8" ht="15.75" customHeight="1" x14ac:dyDescent="0.25">
      <c r="A107" s="18"/>
      <c r="B107" s="29"/>
      <c r="C107" s="29"/>
      <c r="D107" s="29"/>
      <c r="E107" s="29"/>
      <c r="F107" s="29"/>
      <c r="G107" s="133"/>
      <c r="H107" s="30"/>
    </row>
    <row r="108" spans="1:8" ht="15.75" customHeight="1" x14ac:dyDescent="0.25">
      <c r="A108" s="18"/>
      <c r="B108" s="29"/>
      <c r="C108" s="29"/>
      <c r="D108" s="29"/>
      <c r="E108" s="29"/>
      <c r="F108" s="29"/>
      <c r="G108" s="133"/>
      <c r="H108" s="30"/>
    </row>
    <row r="109" spans="1:8" ht="15.75" customHeight="1" x14ac:dyDescent="0.25">
      <c r="A109" s="18"/>
      <c r="B109" s="29"/>
      <c r="C109" s="29"/>
      <c r="D109" s="29"/>
      <c r="E109" s="29"/>
      <c r="F109" s="29"/>
      <c r="G109" s="133"/>
      <c r="H109" s="30"/>
    </row>
    <row r="110" spans="1:8" ht="15.75" customHeight="1" x14ac:dyDescent="0.25">
      <c r="A110" s="18"/>
      <c r="B110" s="29"/>
      <c r="C110" s="29"/>
      <c r="D110" s="29"/>
      <c r="E110" s="29"/>
      <c r="F110" s="29"/>
      <c r="G110" s="133"/>
      <c r="H110" s="30"/>
    </row>
    <row r="111" spans="1:8" ht="15.75" customHeight="1" x14ac:dyDescent="0.25">
      <c r="A111" s="18"/>
      <c r="B111" s="29"/>
      <c r="C111" s="29"/>
      <c r="D111" s="29"/>
      <c r="E111" s="29"/>
      <c r="F111" s="29"/>
      <c r="G111" s="133"/>
      <c r="H111" s="30"/>
    </row>
    <row r="112" spans="1:8" ht="15.75" customHeight="1" x14ac:dyDescent="0.25">
      <c r="A112" s="18"/>
      <c r="B112" s="29"/>
      <c r="C112" s="29"/>
      <c r="D112" s="29"/>
      <c r="E112" s="29"/>
      <c r="F112" s="29"/>
      <c r="G112" s="133"/>
      <c r="H112" s="740">
        <v>1</v>
      </c>
    </row>
    <row r="113" spans="1:8" ht="17.25" customHeight="1" x14ac:dyDescent="0.25">
      <c r="A113" s="802" t="s">
        <v>312</v>
      </c>
      <c r="B113" s="802"/>
      <c r="C113" s="802"/>
      <c r="D113" s="802"/>
      <c r="E113" s="802"/>
      <c r="F113" s="802"/>
      <c r="G113" s="802"/>
      <c r="H113" s="802"/>
    </row>
    <row r="114" spans="1:8" ht="17.25" customHeight="1" x14ac:dyDescent="0.25">
      <c r="A114" s="802" t="s">
        <v>642</v>
      </c>
      <c r="B114" s="802"/>
      <c r="C114" s="802"/>
      <c r="D114" s="802"/>
      <c r="E114" s="802"/>
      <c r="F114" s="802"/>
      <c r="G114" s="802"/>
      <c r="H114" s="802"/>
    </row>
    <row r="115" spans="1:8" ht="15" customHeight="1" x14ac:dyDescent="0.25">
      <c r="A115" s="17"/>
      <c r="B115" s="17"/>
      <c r="C115" s="17"/>
      <c r="D115" s="17"/>
      <c r="E115" s="17"/>
      <c r="F115" s="17"/>
      <c r="G115" s="17"/>
      <c r="H115" s="17"/>
    </row>
    <row r="116" spans="1:8" ht="16.5" customHeight="1" x14ac:dyDescent="0.25">
      <c r="A116" s="216"/>
      <c r="B116" s="796" t="s">
        <v>395</v>
      </c>
      <c r="C116" s="796"/>
      <c r="D116" s="796"/>
      <c r="E116" s="796"/>
      <c r="F116" s="796"/>
      <c r="G116" s="796"/>
      <c r="H116" s="796"/>
    </row>
    <row r="117" spans="1:8" ht="16.5" customHeight="1" x14ac:dyDescent="0.25">
      <c r="A117" s="796" t="s">
        <v>396</v>
      </c>
      <c r="B117" s="796"/>
      <c r="C117" s="796"/>
      <c r="D117" s="796"/>
      <c r="E117" s="796"/>
      <c r="F117" s="796"/>
      <c r="G117" s="796"/>
      <c r="H117" s="796"/>
    </row>
    <row r="118" spans="1:8" ht="16.5" customHeight="1" x14ac:dyDescent="0.25">
      <c r="A118" s="796" t="s">
        <v>397</v>
      </c>
      <c r="B118" s="796"/>
      <c r="C118" s="796"/>
      <c r="D118" s="796"/>
      <c r="E118" s="796"/>
      <c r="F118" s="796"/>
      <c r="G118" s="796"/>
      <c r="H118" s="796"/>
    </row>
    <row r="119" spans="1:8" ht="16.5" customHeight="1" x14ac:dyDescent="0.25">
      <c r="A119" s="796" t="s">
        <v>348</v>
      </c>
      <c r="B119" s="796"/>
      <c r="C119" s="796"/>
      <c r="D119" s="796"/>
      <c r="E119" s="796"/>
      <c r="F119" s="796"/>
      <c r="G119" s="796"/>
      <c r="H119" s="796"/>
    </row>
    <row r="120" spans="1:8" ht="16.5" customHeight="1" x14ac:dyDescent="0.25">
      <c r="A120" s="796" t="s">
        <v>399</v>
      </c>
      <c r="B120" s="796"/>
      <c r="C120" s="796"/>
      <c r="D120" s="796"/>
      <c r="E120" s="796"/>
      <c r="F120" s="796"/>
      <c r="G120" s="796"/>
      <c r="H120" s="796"/>
    </row>
    <row r="121" spans="1:8" ht="16.5" customHeight="1" x14ac:dyDescent="0.25">
      <c r="A121" s="796" t="s">
        <v>400</v>
      </c>
      <c r="B121" s="796"/>
      <c r="C121" s="796"/>
      <c r="D121" s="796"/>
      <c r="E121" s="796"/>
      <c r="F121" s="796"/>
      <c r="G121" s="796"/>
      <c r="H121" s="796"/>
    </row>
    <row r="122" spans="1:8" ht="16.5" customHeight="1" x14ac:dyDescent="0.25">
      <c r="A122" s="796" t="s">
        <v>643</v>
      </c>
      <c r="B122" s="796"/>
      <c r="C122" s="796"/>
      <c r="D122" s="796"/>
      <c r="E122" s="796"/>
      <c r="F122" s="796"/>
      <c r="G122" s="796"/>
      <c r="H122" s="796"/>
    </row>
    <row r="123" spans="1:8" ht="16.5" customHeight="1" x14ac:dyDescent="0.25">
      <c r="A123" s="796" t="s">
        <v>644</v>
      </c>
      <c r="B123" s="796"/>
      <c r="C123" s="796"/>
      <c r="D123" s="796"/>
      <c r="E123" s="796"/>
      <c r="F123" s="796"/>
      <c r="G123" s="796"/>
      <c r="H123" s="796"/>
    </row>
    <row r="124" spans="1:8" ht="16.5" customHeight="1" x14ac:dyDescent="0.25">
      <c r="A124" s="216"/>
      <c r="B124" s="796" t="s">
        <v>1064</v>
      </c>
      <c r="C124" s="796"/>
      <c r="D124" s="796"/>
      <c r="E124" s="796"/>
      <c r="F124" s="796"/>
      <c r="G124" s="796"/>
      <c r="H124" s="796"/>
    </row>
    <row r="125" spans="1:8" ht="16.5" customHeight="1" x14ac:dyDescent="0.25">
      <c r="A125" s="796" t="s">
        <v>398</v>
      </c>
      <c r="B125" s="796"/>
      <c r="C125" s="796"/>
      <c r="D125" s="796"/>
      <c r="E125" s="796"/>
      <c r="F125" s="796"/>
      <c r="G125" s="796"/>
      <c r="H125" s="796"/>
    </row>
    <row r="126" spans="1:8" ht="16.5" customHeight="1" x14ac:dyDescent="0.25">
      <c r="A126" s="812" t="s">
        <v>1065</v>
      </c>
      <c r="B126" s="812"/>
      <c r="C126" s="812"/>
      <c r="D126" s="812"/>
      <c r="E126" s="812"/>
      <c r="F126" s="812"/>
      <c r="G126" s="812"/>
      <c r="H126" s="812"/>
    </row>
    <row r="127" spans="1:8" ht="15" customHeight="1" x14ac:dyDescent="0.25">
      <c r="A127" s="134"/>
      <c r="B127" s="134"/>
      <c r="C127" s="134"/>
      <c r="D127" s="134"/>
      <c r="E127" s="134"/>
      <c r="F127" s="134"/>
      <c r="G127" s="134"/>
      <c r="H127" s="134"/>
    </row>
    <row r="128" spans="1:8" ht="16.5" customHeight="1" x14ac:dyDescent="0.25">
      <c r="A128" s="772" t="s">
        <v>38</v>
      </c>
      <c r="B128" s="762" t="s">
        <v>39</v>
      </c>
      <c r="C128" s="159" t="s">
        <v>40</v>
      </c>
      <c r="D128" s="159" t="s">
        <v>6</v>
      </c>
      <c r="E128" s="159" t="s">
        <v>40</v>
      </c>
      <c r="F128" s="766" t="s">
        <v>41</v>
      </c>
      <c r="G128" s="767"/>
      <c r="H128" s="769" t="s">
        <v>10</v>
      </c>
    </row>
    <row r="129" spans="1:8" ht="16.5" customHeight="1" x14ac:dyDescent="0.25">
      <c r="A129" s="773"/>
      <c r="B129" s="763"/>
      <c r="C129" s="33" t="s">
        <v>563</v>
      </c>
      <c r="D129" s="33" t="s">
        <v>645</v>
      </c>
      <c r="E129" s="33" t="s">
        <v>655</v>
      </c>
      <c r="F129" s="34" t="s">
        <v>8</v>
      </c>
      <c r="G129" s="34" t="s">
        <v>9</v>
      </c>
      <c r="H129" s="770"/>
    </row>
    <row r="130" spans="1:8" ht="16.5" customHeight="1" x14ac:dyDescent="0.25">
      <c r="A130" s="125">
        <v>1</v>
      </c>
      <c r="B130" s="126">
        <v>2</v>
      </c>
      <c r="C130" s="127">
        <v>3</v>
      </c>
      <c r="D130" s="127">
        <v>4</v>
      </c>
      <c r="E130" s="128">
        <v>5</v>
      </c>
      <c r="F130" s="127">
        <v>6</v>
      </c>
      <c r="G130" s="127">
        <v>7</v>
      </c>
      <c r="H130" s="129">
        <v>8</v>
      </c>
    </row>
    <row r="131" spans="1:8" ht="16.5" customHeight="1" x14ac:dyDescent="0.25">
      <c r="A131" s="289">
        <v>16019</v>
      </c>
      <c r="B131" s="290" t="s">
        <v>42</v>
      </c>
      <c r="C131" s="291" t="s">
        <v>477</v>
      </c>
      <c r="D131" s="292">
        <v>21</v>
      </c>
      <c r="E131" s="291" t="s">
        <v>1058</v>
      </c>
      <c r="F131" s="293">
        <f t="shared" ref="F131:F161" si="0">E131/C131</f>
        <v>0.89473684210526316</v>
      </c>
      <c r="G131" s="293">
        <f t="shared" ref="G131:G163" si="1">E131/D131</f>
        <v>0.80952380952380953</v>
      </c>
      <c r="H131" s="294">
        <f>E131/E164</f>
        <v>7.8377132319041032E-3</v>
      </c>
    </row>
    <row r="132" spans="1:8" ht="16.5" customHeight="1" x14ac:dyDescent="0.25">
      <c r="A132" s="295">
        <v>163</v>
      </c>
      <c r="B132" s="296" t="s">
        <v>44</v>
      </c>
      <c r="C132" s="297">
        <f>C133+C134+C135</f>
        <v>59</v>
      </c>
      <c r="D132" s="297">
        <f>D133+D134+D135</f>
        <v>59</v>
      </c>
      <c r="E132" s="297">
        <f>E133+E134+E135</f>
        <v>53</v>
      </c>
      <c r="F132" s="298">
        <f t="shared" si="0"/>
        <v>0.89830508474576276</v>
      </c>
      <c r="G132" s="298">
        <f t="shared" si="1"/>
        <v>0.89830508474576276</v>
      </c>
      <c r="H132" s="276">
        <f>E132/E164</f>
        <v>2.4435223605348087E-2</v>
      </c>
    </row>
    <row r="133" spans="1:8" ht="16.5" customHeight="1" x14ac:dyDescent="0.25">
      <c r="A133" s="277">
        <v>16319</v>
      </c>
      <c r="B133" s="278" t="s">
        <v>666</v>
      </c>
      <c r="C133" s="299" t="s">
        <v>542</v>
      </c>
      <c r="D133" s="300">
        <v>56</v>
      </c>
      <c r="E133" s="299" t="s">
        <v>1059</v>
      </c>
      <c r="F133" s="301">
        <f t="shared" si="0"/>
        <v>0.89473684210526316</v>
      </c>
      <c r="G133" s="301">
        <f t="shared" si="1"/>
        <v>0.9107142857142857</v>
      </c>
      <c r="H133" s="302">
        <f>E133/E132</f>
        <v>0.96226415094339623</v>
      </c>
    </row>
    <row r="134" spans="1:8" ht="16.5" customHeight="1" x14ac:dyDescent="0.25">
      <c r="A134" s="277">
        <v>16519</v>
      </c>
      <c r="B134" s="278" t="s">
        <v>667</v>
      </c>
      <c r="C134" s="303" t="s">
        <v>17</v>
      </c>
      <c r="D134" s="300">
        <v>2</v>
      </c>
      <c r="E134" s="303" t="s">
        <v>17</v>
      </c>
      <c r="F134" s="301">
        <f t="shared" si="0"/>
        <v>1</v>
      </c>
      <c r="G134" s="301">
        <f t="shared" si="1"/>
        <v>0.5</v>
      </c>
      <c r="H134" s="302">
        <f>E134/E132</f>
        <v>1.8867924528301886E-2</v>
      </c>
    </row>
    <row r="135" spans="1:8" ht="16.5" customHeight="1" x14ac:dyDescent="0.25">
      <c r="A135" s="277">
        <v>16559</v>
      </c>
      <c r="B135" s="278" t="s">
        <v>668</v>
      </c>
      <c r="C135" s="304">
        <v>1</v>
      </c>
      <c r="D135" s="300">
        <v>1</v>
      </c>
      <c r="E135" s="304">
        <v>1</v>
      </c>
      <c r="F135" s="301">
        <f t="shared" si="0"/>
        <v>1</v>
      </c>
      <c r="G135" s="301">
        <f t="shared" si="1"/>
        <v>1</v>
      </c>
      <c r="H135" s="302">
        <f>E135/E132</f>
        <v>1.8867924528301886E-2</v>
      </c>
    </row>
    <row r="136" spans="1:8" ht="16.5" customHeight="1" x14ac:dyDescent="0.25">
      <c r="A136" s="305">
        <v>16637</v>
      </c>
      <c r="B136" s="306" t="s">
        <v>45</v>
      </c>
      <c r="C136" s="307">
        <v>24</v>
      </c>
      <c r="D136" s="308">
        <v>27</v>
      </c>
      <c r="E136" s="307">
        <v>24</v>
      </c>
      <c r="F136" s="309">
        <f t="shared" si="0"/>
        <v>1</v>
      </c>
      <c r="G136" s="309">
        <f t="shared" si="1"/>
        <v>0.88888888888888884</v>
      </c>
      <c r="H136" s="276">
        <f>E136/E164</f>
        <v>1.1065006915629323E-2</v>
      </c>
    </row>
    <row r="137" spans="1:8" ht="16.5" customHeight="1" x14ac:dyDescent="0.25">
      <c r="A137" s="305">
        <v>16795</v>
      </c>
      <c r="B137" s="306" t="s">
        <v>22</v>
      </c>
      <c r="C137" s="307">
        <v>4</v>
      </c>
      <c r="D137" s="308">
        <v>4</v>
      </c>
      <c r="E137" s="307">
        <v>4</v>
      </c>
      <c r="F137" s="309">
        <f t="shared" si="0"/>
        <v>1</v>
      </c>
      <c r="G137" s="309">
        <f t="shared" si="1"/>
        <v>1</v>
      </c>
      <c r="H137" s="276">
        <f>E137/E164</f>
        <v>1.8441678192715537E-3</v>
      </c>
    </row>
    <row r="138" spans="1:8" ht="16.5" customHeight="1" x14ac:dyDescent="0.25">
      <c r="A138" s="305">
        <v>16919</v>
      </c>
      <c r="B138" s="306" t="s">
        <v>46</v>
      </c>
      <c r="C138" s="307">
        <v>35</v>
      </c>
      <c r="D138" s="308">
        <v>35</v>
      </c>
      <c r="E138" s="307">
        <v>35</v>
      </c>
      <c r="F138" s="309">
        <f t="shared" si="0"/>
        <v>1</v>
      </c>
      <c r="G138" s="309">
        <f t="shared" si="1"/>
        <v>1</v>
      </c>
      <c r="H138" s="276">
        <f>E138/E164</f>
        <v>1.6136468418626097E-2</v>
      </c>
    </row>
    <row r="139" spans="1:8" ht="16.5" customHeight="1" x14ac:dyDescent="0.25">
      <c r="A139" s="305">
        <v>17519</v>
      </c>
      <c r="B139" s="306" t="s">
        <v>23</v>
      </c>
      <c r="C139" s="310" t="s">
        <v>481</v>
      </c>
      <c r="D139" s="308">
        <v>34</v>
      </c>
      <c r="E139" s="310" t="s">
        <v>479</v>
      </c>
      <c r="F139" s="309">
        <f t="shared" si="0"/>
        <v>0.90909090909090906</v>
      </c>
      <c r="G139" s="309">
        <f t="shared" si="1"/>
        <v>0.88235294117647056</v>
      </c>
      <c r="H139" s="276">
        <f>E139/E164</f>
        <v>1.3831258644536652E-2</v>
      </c>
    </row>
    <row r="140" spans="1:8" ht="16.5" customHeight="1" x14ac:dyDescent="0.25">
      <c r="A140" s="295">
        <v>180</v>
      </c>
      <c r="B140" s="296" t="s">
        <v>349</v>
      </c>
      <c r="C140" s="311">
        <f>C141+C142</f>
        <v>53</v>
      </c>
      <c r="D140" s="311">
        <f>D141+D142</f>
        <v>55</v>
      </c>
      <c r="E140" s="311">
        <f>E141+E142</f>
        <v>52</v>
      </c>
      <c r="F140" s="298">
        <f t="shared" si="0"/>
        <v>0.98113207547169812</v>
      </c>
      <c r="G140" s="298">
        <f t="shared" si="1"/>
        <v>0.94545454545454544</v>
      </c>
      <c r="H140" s="276">
        <f>E140/E164</f>
        <v>2.39741816505302E-2</v>
      </c>
    </row>
    <row r="141" spans="1:8" ht="16.5" customHeight="1" x14ac:dyDescent="0.25">
      <c r="A141" s="277">
        <v>18019</v>
      </c>
      <c r="B141" s="278" t="s">
        <v>669</v>
      </c>
      <c r="C141" s="303" t="s">
        <v>43</v>
      </c>
      <c r="D141" s="300">
        <v>15</v>
      </c>
      <c r="E141" s="303" t="s">
        <v>43</v>
      </c>
      <c r="F141" s="301">
        <f t="shared" si="0"/>
        <v>1</v>
      </c>
      <c r="G141" s="301">
        <f t="shared" si="1"/>
        <v>0.8666666666666667</v>
      </c>
      <c r="H141" s="302">
        <f>E141/E140</f>
        <v>0.25</v>
      </c>
    </row>
    <row r="142" spans="1:8" ht="16.5" customHeight="1" x14ac:dyDescent="0.25">
      <c r="A142" s="277">
        <v>18295</v>
      </c>
      <c r="B142" s="278" t="s">
        <v>670</v>
      </c>
      <c r="C142" s="303" t="s">
        <v>543</v>
      </c>
      <c r="D142" s="300">
        <v>40</v>
      </c>
      <c r="E142" s="303" t="s">
        <v>690</v>
      </c>
      <c r="F142" s="301">
        <f t="shared" si="0"/>
        <v>0.97499999999999998</v>
      </c>
      <c r="G142" s="301">
        <f t="shared" si="1"/>
        <v>0.97499999999999998</v>
      </c>
      <c r="H142" s="302">
        <f>E142/E140</f>
        <v>0.75</v>
      </c>
    </row>
    <row r="143" spans="1:8" ht="16.5" customHeight="1" x14ac:dyDescent="0.25">
      <c r="A143" s="305">
        <v>19595</v>
      </c>
      <c r="B143" s="306" t="s">
        <v>125</v>
      </c>
      <c r="C143" s="310" t="s">
        <v>600</v>
      </c>
      <c r="D143" s="308">
        <v>8</v>
      </c>
      <c r="E143" s="310" t="s">
        <v>1060</v>
      </c>
      <c r="F143" s="309">
        <f t="shared" si="0"/>
        <v>0.875</v>
      </c>
      <c r="G143" s="309">
        <f t="shared" si="1"/>
        <v>0.875</v>
      </c>
      <c r="H143" s="276">
        <f>E143/E164</f>
        <v>3.2272936837252188E-3</v>
      </c>
    </row>
    <row r="144" spans="1:8" ht="16.5" customHeight="1" x14ac:dyDescent="0.25">
      <c r="A144" s="305">
        <v>47019</v>
      </c>
      <c r="B144" s="306" t="s">
        <v>26</v>
      </c>
      <c r="C144" s="310" t="s">
        <v>477</v>
      </c>
      <c r="D144" s="308">
        <v>23</v>
      </c>
      <c r="E144" s="310" t="s">
        <v>1061</v>
      </c>
      <c r="F144" s="309">
        <f t="shared" si="0"/>
        <v>1.1052631578947369</v>
      </c>
      <c r="G144" s="309">
        <f t="shared" si="1"/>
        <v>0.91304347826086951</v>
      </c>
      <c r="H144" s="276">
        <f>E144/E164</f>
        <v>9.6818810511756573E-3</v>
      </c>
    </row>
    <row r="145" spans="1:12" ht="16.5" customHeight="1" x14ac:dyDescent="0.25">
      <c r="A145" s="305">
        <v>48019</v>
      </c>
      <c r="B145" s="306" t="s">
        <v>48</v>
      </c>
      <c r="C145" s="310" t="s">
        <v>474</v>
      </c>
      <c r="D145" s="308">
        <v>6</v>
      </c>
      <c r="E145" s="310" t="s">
        <v>474</v>
      </c>
      <c r="F145" s="309">
        <f t="shared" si="0"/>
        <v>1</v>
      </c>
      <c r="G145" s="309">
        <f t="shared" si="1"/>
        <v>1</v>
      </c>
      <c r="H145" s="276">
        <f>E145/E164</f>
        <v>2.7662517289073307E-3</v>
      </c>
    </row>
    <row r="146" spans="1:12" ht="16.5" customHeight="1" x14ac:dyDescent="0.25">
      <c r="A146" s="295">
        <v>650</v>
      </c>
      <c r="B146" s="296" t="s">
        <v>49</v>
      </c>
      <c r="C146" s="312">
        <f>C147+C148</f>
        <v>22</v>
      </c>
      <c r="D146" s="312">
        <f>D147+D148</f>
        <v>23</v>
      </c>
      <c r="E146" s="312">
        <f>E147+E148</f>
        <v>22</v>
      </c>
      <c r="F146" s="298">
        <f t="shared" si="0"/>
        <v>1</v>
      </c>
      <c r="G146" s="298">
        <f t="shared" si="1"/>
        <v>0.95652173913043481</v>
      </c>
      <c r="H146" s="276">
        <f>E146/E164</f>
        <v>1.0142923005993546E-2</v>
      </c>
    </row>
    <row r="147" spans="1:12" ht="16.5" customHeight="1" x14ac:dyDescent="0.25">
      <c r="A147" s="277">
        <v>65095</v>
      </c>
      <c r="B147" s="278" t="s">
        <v>671</v>
      </c>
      <c r="C147" s="303" t="s">
        <v>601</v>
      </c>
      <c r="D147" s="300">
        <v>18</v>
      </c>
      <c r="E147" s="303" t="s">
        <v>1058</v>
      </c>
      <c r="F147" s="301">
        <f t="shared" si="0"/>
        <v>0.94444444444444442</v>
      </c>
      <c r="G147" s="301">
        <f t="shared" si="1"/>
        <v>0.94444444444444442</v>
      </c>
      <c r="H147" s="302">
        <f>E147/E146</f>
        <v>0.77272727272727271</v>
      </c>
    </row>
    <row r="148" spans="1:12" ht="16.5" customHeight="1" x14ac:dyDescent="0.25">
      <c r="A148" s="277">
        <v>65495</v>
      </c>
      <c r="B148" s="278" t="s">
        <v>672</v>
      </c>
      <c r="C148" s="303" t="s">
        <v>602</v>
      </c>
      <c r="D148" s="300">
        <v>5</v>
      </c>
      <c r="E148" s="303" t="s">
        <v>1062</v>
      </c>
      <c r="F148" s="301">
        <f t="shared" si="0"/>
        <v>1.25</v>
      </c>
      <c r="G148" s="301">
        <f t="shared" si="1"/>
        <v>1</v>
      </c>
      <c r="H148" s="302">
        <f>E148/E146</f>
        <v>0.22727272727272727</v>
      </c>
    </row>
    <row r="149" spans="1:12" ht="16.5" customHeight="1" x14ac:dyDescent="0.25">
      <c r="A149" s="295">
        <v>66100</v>
      </c>
      <c r="B149" s="296" t="s">
        <v>30</v>
      </c>
      <c r="C149" s="313" t="s">
        <v>603</v>
      </c>
      <c r="D149" s="312">
        <v>12</v>
      </c>
      <c r="E149" s="313" t="s">
        <v>603</v>
      </c>
      <c r="F149" s="298">
        <f t="shared" si="0"/>
        <v>1</v>
      </c>
      <c r="G149" s="298">
        <f t="shared" si="1"/>
        <v>0.91666666666666663</v>
      </c>
      <c r="H149" s="276">
        <f>E149/E164</f>
        <v>5.0714615029967729E-3</v>
      </c>
    </row>
    <row r="150" spans="1:12" ht="16.5" customHeight="1" x14ac:dyDescent="0.25">
      <c r="A150" s="295">
        <v>730</v>
      </c>
      <c r="B150" s="296" t="s">
        <v>50</v>
      </c>
      <c r="C150" s="314">
        <f>C151+C152</f>
        <v>349</v>
      </c>
      <c r="D150" s="314">
        <f>D151+D152</f>
        <v>364</v>
      </c>
      <c r="E150" s="314">
        <f>E151+E152</f>
        <v>354</v>
      </c>
      <c r="F150" s="315">
        <f t="shared" si="0"/>
        <v>1.0143266475644699</v>
      </c>
      <c r="G150" s="276">
        <f t="shared" si="1"/>
        <v>0.97252747252747251</v>
      </c>
      <c r="H150" s="276">
        <f>E150/E164</f>
        <v>0.16320885200553251</v>
      </c>
    </row>
    <row r="151" spans="1:12" ht="16.5" customHeight="1" x14ac:dyDescent="0.25">
      <c r="A151" s="277">
        <v>73028</v>
      </c>
      <c r="B151" s="278" t="s">
        <v>673</v>
      </c>
      <c r="C151" s="304">
        <v>4</v>
      </c>
      <c r="D151" s="300">
        <v>4</v>
      </c>
      <c r="E151" s="304">
        <v>4</v>
      </c>
      <c r="F151" s="301">
        <f t="shared" si="0"/>
        <v>1</v>
      </c>
      <c r="G151" s="301">
        <f t="shared" si="1"/>
        <v>1</v>
      </c>
      <c r="H151" s="302">
        <f>E151/E150</f>
        <v>1.1299435028248588E-2</v>
      </c>
    </row>
    <row r="152" spans="1:12" ht="16.5" customHeight="1" x14ac:dyDescent="0.25">
      <c r="A152" s="277">
        <v>74100</v>
      </c>
      <c r="B152" s="278" t="s">
        <v>674</v>
      </c>
      <c r="C152" s="303" t="s">
        <v>604</v>
      </c>
      <c r="D152" s="300">
        <v>360</v>
      </c>
      <c r="E152" s="303" t="s">
        <v>1063</v>
      </c>
      <c r="F152" s="301">
        <f t="shared" si="0"/>
        <v>1.0144927536231885</v>
      </c>
      <c r="G152" s="301">
        <f t="shared" si="1"/>
        <v>0.97222222222222221</v>
      </c>
      <c r="H152" s="302">
        <f>E152/E150</f>
        <v>0.98870056497175141</v>
      </c>
    </row>
    <row r="153" spans="1:12" ht="16.5" customHeight="1" x14ac:dyDescent="0.25">
      <c r="A153" s="295">
        <v>755</v>
      </c>
      <c r="B153" s="316" t="s">
        <v>510</v>
      </c>
      <c r="C153" s="317">
        <f>C154+C155</f>
        <v>18</v>
      </c>
      <c r="D153" s="312">
        <f>D154+D155</f>
        <v>31</v>
      </c>
      <c r="E153" s="317">
        <f>E154+E155</f>
        <v>18</v>
      </c>
      <c r="F153" s="298">
        <f t="shared" si="0"/>
        <v>1</v>
      </c>
      <c r="G153" s="298">
        <f t="shared" si="1"/>
        <v>0.58064516129032262</v>
      </c>
      <c r="H153" s="276">
        <f>E153/E164</f>
        <v>8.2987551867219917E-3</v>
      </c>
    </row>
    <row r="154" spans="1:12" ht="16.5" customHeight="1" x14ac:dyDescent="0.25">
      <c r="A154" s="318">
        <v>75591</v>
      </c>
      <c r="B154" s="319" t="s">
        <v>511</v>
      </c>
      <c r="C154" s="320">
        <v>18</v>
      </c>
      <c r="D154" s="321">
        <v>21</v>
      </c>
      <c r="E154" s="320">
        <v>18</v>
      </c>
      <c r="F154" s="293">
        <f>E154/C154</f>
        <v>1</v>
      </c>
      <c r="G154" s="293">
        <f>E154/D154</f>
        <v>0.8571428571428571</v>
      </c>
      <c r="H154" s="322">
        <f>E154/E153</f>
        <v>1</v>
      </c>
    </row>
    <row r="155" spans="1:12" ht="16.5" customHeight="1" x14ac:dyDescent="0.25">
      <c r="A155" s="318">
        <v>75592</v>
      </c>
      <c r="B155" s="319" t="s">
        <v>512</v>
      </c>
      <c r="C155" s="320">
        <v>0</v>
      </c>
      <c r="D155" s="321">
        <v>10</v>
      </c>
      <c r="E155" s="320">
        <v>0</v>
      </c>
      <c r="F155" s="293" t="e">
        <f>E155/C155</f>
        <v>#DIV/0!</v>
      </c>
      <c r="G155" s="293">
        <f>E155/D155</f>
        <v>0</v>
      </c>
      <c r="H155" s="322">
        <f>E155/E153</f>
        <v>0</v>
      </c>
    </row>
    <row r="156" spans="1:12" ht="16.5" customHeight="1" x14ac:dyDescent="0.25">
      <c r="A156" s="295">
        <v>850</v>
      </c>
      <c r="B156" s="316" t="s">
        <v>52</v>
      </c>
      <c r="C156" s="317">
        <f>C157+C158</f>
        <v>45</v>
      </c>
      <c r="D156" s="317">
        <f t="shared" ref="D156:E156" si="2">D157+D158</f>
        <v>57</v>
      </c>
      <c r="E156" s="317">
        <f t="shared" si="2"/>
        <v>49</v>
      </c>
      <c r="F156" s="298">
        <f t="shared" ref="F156" si="3">E156/C156</f>
        <v>1.0888888888888888</v>
      </c>
      <c r="G156" s="298">
        <f t="shared" ref="G156" si="4">E156/D156</f>
        <v>0.85964912280701755</v>
      </c>
      <c r="H156" s="276">
        <f>E156/E164</f>
        <v>2.2591055786076533E-2</v>
      </c>
    </row>
    <row r="157" spans="1:12" ht="16.5" customHeight="1" x14ac:dyDescent="0.25">
      <c r="A157" s="323">
        <v>85019</v>
      </c>
      <c r="B157" s="324" t="s">
        <v>372</v>
      </c>
      <c r="C157" s="304">
        <v>31</v>
      </c>
      <c r="D157" s="325">
        <v>35</v>
      </c>
      <c r="E157" s="304">
        <v>34</v>
      </c>
      <c r="F157" s="269">
        <f t="shared" si="0"/>
        <v>1.096774193548387</v>
      </c>
      <c r="G157" s="269">
        <f t="shared" si="1"/>
        <v>0.97142857142857142</v>
      </c>
      <c r="H157" s="302">
        <f>E157/E156</f>
        <v>0.69387755102040816</v>
      </c>
      <c r="L157" s="157"/>
    </row>
    <row r="158" spans="1:12" ht="16.5" customHeight="1" x14ac:dyDescent="0.25">
      <c r="A158" s="323">
        <v>85184</v>
      </c>
      <c r="B158" s="324" t="s">
        <v>373</v>
      </c>
      <c r="C158" s="304">
        <v>14</v>
      </c>
      <c r="D158" s="325">
        <v>22</v>
      </c>
      <c r="E158" s="304">
        <v>15</v>
      </c>
      <c r="F158" s="269">
        <f t="shared" ref="F158" si="5">E158/C158</f>
        <v>1.0714285714285714</v>
      </c>
      <c r="G158" s="269">
        <f t="shared" ref="G158" si="6">E158/D158</f>
        <v>0.68181818181818177</v>
      </c>
      <c r="H158" s="302">
        <f>E158/E156</f>
        <v>0.30612244897959184</v>
      </c>
      <c r="L158" s="157"/>
    </row>
    <row r="159" spans="1:12" ht="16.5" customHeight="1" x14ac:dyDescent="0.25">
      <c r="A159" s="295">
        <v>920</v>
      </c>
      <c r="B159" s="296" t="s">
        <v>53</v>
      </c>
      <c r="C159" s="326">
        <f>C160+C161+C162+C163</f>
        <v>1496</v>
      </c>
      <c r="D159" s="312">
        <f>D160+D161+D162+D163</f>
        <v>1463</v>
      </c>
      <c r="E159" s="326">
        <f>E160+E161+E162+E163</f>
        <v>1466</v>
      </c>
      <c r="F159" s="315">
        <f>E159/C159</f>
        <v>0.97994652406417115</v>
      </c>
      <c r="G159" s="276">
        <f>E159/D159</f>
        <v>1.0020505809979494</v>
      </c>
      <c r="H159" s="276">
        <f>E159/E164</f>
        <v>0.67588750576302448</v>
      </c>
    </row>
    <row r="160" spans="1:12" ht="16.5" customHeight="1" x14ac:dyDescent="0.25">
      <c r="A160" s="277">
        <v>92095</v>
      </c>
      <c r="B160" s="278" t="s">
        <v>675</v>
      </c>
      <c r="C160" s="327">
        <v>14</v>
      </c>
      <c r="D160" s="300">
        <v>15</v>
      </c>
      <c r="E160" s="327">
        <v>14</v>
      </c>
      <c r="F160" s="301">
        <f>E160/C160</f>
        <v>1</v>
      </c>
      <c r="G160" s="301">
        <f>E160/D160</f>
        <v>0.93333333333333335</v>
      </c>
      <c r="H160" s="302">
        <f>E160/E159</f>
        <v>9.5497953615279671E-3</v>
      </c>
    </row>
    <row r="161" spans="1:11" ht="16.5" customHeight="1" x14ac:dyDescent="0.25">
      <c r="A161" s="277">
        <v>92570</v>
      </c>
      <c r="B161" s="278" t="s">
        <v>676</v>
      </c>
      <c r="C161" s="304">
        <v>99</v>
      </c>
      <c r="D161" s="300">
        <v>105</v>
      </c>
      <c r="E161" s="304">
        <v>95</v>
      </c>
      <c r="F161" s="301">
        <f t="shared" si="0"/>
        <v>0.95959595959595956</v>
      </c>
      <c r="G161" s="301">
        <f t="shared" si="1"/>
        <v>0.90476190476190477</v>
      </c>
      <c r="H161" s="302">
        <f>E161/E159</f>
        <v>6.4802182810368356E-2</v>
      </c>
    </row>
    <row r="162" spans="1:11" ht="16.5" customHeight="1" x14ac:dyDescent="0.25">
      <c r="A162" s="277">
        <v>93540</v>
      </c>
      <c r="B162" s="278" t="s">
        <v>677</v>
      </c>
      <c r="C162" s="304">
        <v>998</v>
      </c>
      <c r="D162" s="300">
        <v>969</v>
      </c>
      <c r="E162" s="304">
        <f>72+17+31+39+16+39+72+19+58+74+20+29+20+10+28+55+21+18+27+1+29+46+35+47+85+26+29+18</f>
        <v>981</v>
      </c>
      <c r="F162" s="301">
        <f>E162/C163</f>
        <v>2.5480519480519481</v>
      </c>
      <c r="G162" s="301">
        <f t="shared" si="1"/>
        <v>1.0123839009287925</v>
      </c>
      <c r="H162" s="302">
        <f>E162/E159</f>
        <v>0.66916780354706684</v>
      </c>
    </row>
    <row r="163" spans="1:11" ht="16.5" customHeight="1" x14ac:dyDescent="0.25">
      <c r="A163" s="277">
        <v>94740</v>
      </c>
      <c r="B163" s="278" t="s">
        <v>678</v>
      </c>
      <c r="C163" s="328">
        <v>385</v>
      </c>
      <c r="D163" s="300">
        <v>374</v>
      </c>
      <c r="E163" s="328">
        <f>131+30+30+59+93+7+26</f>
        <v>376</v>
      </c>
      <c r="F163" s="301">
        <f>E163/C162</f>
        <v>0.37675350701402804</v>
      </c>
      <c r="G163" s="301">
        <f t="shared" si="1"/>
        <v>1.0053475935828877</v>
      </c>
      <c r="H163" s="302">
        <f>E163/E159</f>
        <v>0.25648021828103684</v>
      </c>
    </row>
    <row r="164" spans="1:11" ht="16.5" customHeight="1" x14ac:dyDescent="0.25">
      <c r="A164" s="329"/>
      <c r="B164" s="330" t="s">
        <v>54</v>
      </c>
      <c r="C164" s="331">
        <f>C131+C132+C136+C137+C138+C139+C140+C143+C144+C145+C146+C149+C150+C153+C156+C159</f>
        <v>2201</v>
      </c>
      <c r="D164" s="331">
        <f t="shared" ref="D164:E164" si="7">D131+D132+D136+D137+D138+D139+D140+D143+D144+D145+D146+D149+D150+D153+D156+D159</f>
        <v>2222</v>
      </c>
      <c r="E164" s="331">
        <f t="shared" si="7"/>
        <v>2169</v>
      </c>
      <c r="F164" s="332">
        <f>E164/C164</f>
        <v>0.98546115402089962</v>
      </c>
      <c r="G164" s="333">
        <f>E164/D164</f>
        <v>0.97614761476147616</v>
      </c>
      <c r="H164" s="333">
        <f>H131+H132+H136+H137+H138+H139+H140+H143+H144+H145+H146+H149+H150+H153+H156+H159</f>
        <v>1</v>
      </c>
      <c r="J164" s="157"/>
    </row>
    <row r="165" spans="1:11" ht="12" customHeight="1" x14ac:dyDescent="0.25">
      <c r="A165" s="30"/>
      <c r="B165" s="30"/>
      <c r="C165" s="30"/>
      <c r="D165" s="30"/>
      <c r="E165" s="30"/>
      <c r="F165" s="30"/>
      <c r="G165" s="30"/>
    </row>
    <row r="166" spans="1:11" ht="16.5" customHeight="1" x14ac:dyDescent="0.25">
      <c r="A166" s="37" t="s">
        <v>0</v>
      </c>
      <c r="B166" s="764" t="s">
        <v>1066</v>
      </c>
      <c r="C166" s="811"/>
      <c r="D166" s="811"/>
      <c r="E166" s="811"/>
      <c r="F166" s="811"/>
      <c r="G166" s="811"/>
      <c r="H166" s="811"/>
    </row>
    <row r="167" spans="1:11" ht="16.5" customHeight="1" x14ac:dyDescent="0.25">
      <c r="A167" s="811"/>
      <c r="B167" s="811"/>
      <c r="C167" s="811"/>
      <c r="D167" s="811"/>
      <c r="E167" s="811"/>
      <c r="F167" s="811"/>
      <c r="G167" s="811"/>
      <c r="H167" s="811"/>
      <c r="K167" s="157"/>
    </row>
    <row r="168" spans="1:11" ht="16.5" customHeight="1" x14ac:dyDescent="0.25">
      <c r="A168" s="802" t="s">
        <v>55</v>
      </c>
      <c r="B168" s="802"/>
      <c r="C168" s="802"/>
      <c r="D168" s="802"/>
      <c r="E168" s="802"/>
      <c r="F168" s="802"/>
      <c r="G168" s="802"/>
      <c r="H168" s="802"/>
    </row>
    <row r="169" spans="1:11" ht="16.5" customHeight="1" x14ac:dyDescent="0.25">
      <c r="A169" s="802" t="s">
        <v>646</v>
      </c>
      <c r="B169" s="802"/>
      <c r="C169" s="802"/>
      <c r="D169" s="802"/>
      <c r="E169" s="802"/>
      <c r="F169" s="802"/>
      <c r="G169" s="802"/>
      <c r="H169" s="802"/>
    </row>
    <row r="170" spans="1:11" ht="12.6" customHeight="1" x14ac:dyDescent="0.25">
      <c r="A170" s="130"/>
      <c r="B170" s="130"/>
      <c r="C170" s="130"/>
      <c r="D170" s="130"/>
      <c r="E170" s="130"/>
      <c r="F170" s="130"/>
      <c r="G170" s="130"/>
      <c r="H170" s="30"/>
    </row>
    <row r="171" spans="1:11" ht="16.5" customHeight="1" x14ac:dyDescent="0.25">
      <c r="A171" s="212"/>
      <c r="B171" s="764" t="s">
        <v>647</v>
      </c>
      <c r="C171" s="764"/>
      <c r="D171" s="764"/>
      <c r="E171" s="764"/>
      <c r="F171" s="764"/>
      <c r="G171" s="764"/>
      <c r="H171" s="764"/>
    </row>
    <row r="172" spans="1:11" ht="16.5" customHeight="1" x14ac:dyDescent="0.25">
      <c r="A172" s="796" t="s">
        <v>648</v>
      </c>
      <c r="B172" s="796"/>
      <c r="C172" s="796"/>
      <c r="D172" s="796"/>
      <c r="E172" s="796"/>
      <c r="F172" s="796"/>
      <c r="G172" s="796"/>
      <c r="H172" s="796"/>
    </row>
    <row r="173" spans="1:11" ht="9.9499999999999993" customHeight="1" x14ac:dyDescent="0.25">
      <c r="A173" s="29"/>
      <c r="B173" s="29"/>
      <c r="C173" s="29" t="s">
        <v>56</v>
      </c>
      <c r="D173" s="796" t="s">
        <v>57</v>
      </c>
      <c r="E173" s="37"/>
      <c r="F173" s="29"/>
      <c r="G173" s="29"/>
      <c r="H173" s="30"/>
    </row>
    <row r="174" spans="1:11" ht="9.9499999999999993" customHeight="1" x14ac:dyDescent="0.25">
      <c r="A174" s="29"/>
      <c r="B174" s="29"/>
      <c r="C174" s="29"/>
      <c r="D174" s="803"/>
      <c r="E174" s="37"/>
      <c r="F174" s="29"/>
      <c r="G174" s="29"/>
      <c r="H174" s="30"/>
    </row>
    <row r="175" spans="1:11" ht="16.5" customHeight="1" x14ac:dyDescent="0.25">
      <c r="A175" s="769" t="s">
        <v>58</v>
      </c>
      <c r="B175" s="762" t="s">
        <v>39</v>
      </c>
      <c r="C175" s="120" t="s">
        <v>59</v>
      </c>
      <c r="D175" s="159" t="s">
        <v>6</v>
      </c>
      <c r="E175" s="120" t="s">
        <v>59</v>
      </c>
      <c r="F175" s="809" t="s">
        <v>7</v>
      </c>
      <c r="G175" s="810"/>
      <c r="H175" s="769" t="s">
        <v>10</v>
      </c>
    </row>
    <row r="176" spans="1:11" ht="16.5" customHeight="1" x14ac:dyDescent="0.25">
      <c r="A176" s="770"/>
      <c r="B176" s="763"/>
      <c r="C176" s="33" t="s">
        <v>563</v>
      </c>
      <c r="D176" s="33" t="s">
        <v>649</v>
      </c>
      <c r="E176" s="33" t="s">
        <v>655</v>
      </c>
      <c r="F176" s="34" t="s">
        <v>8</v>
      </c>
      <c r="G176" s="34" t="s">
        <v>9</v>
      </c>
      <c r="H176" s="770"/>
    </row>
    <row r="177" spans="1:8" ht="16.5" customHeight="1" x14ac:dyDescent="0.25">
      <c r="A177" s="129" t="s">
        <v>17</v>
      </c>
      <c r="B177" s="131" t="s">
        <v>60</v>
      </c>
      <c r="C177" s="129">
        <v>3</v>
      </c>
      <c r="D177" s="132">
        <v>4</v>
      </c>
      <c r="E177" s="129">
        <v>5</v>
      </c>
      <c r="F177" s="129">
        <v>6</v>
      </c>
      <c r="G177" s="129">
        <v>7</v>
      </c>
      <c r="H177" s="129">
        <v>8</v>
      </c>
    </row>
    <row r="178" spans="1:8" ht="16.5" customHeight="1" x14ac:dyDescent="0.25">
      <c r="A178" s="334">
        <v>16019</v>
      </c>
      <c r="B178" s="335" t="s">
        <v>61</v>
      </c>
      <c r="C178" s="336">
        <v>0</v>
      </c>
      <c r="D178" s="336">
        <v>2</v>
      </c>
      <c r="E178" s="336">
        <v>0</v>
      </c>
      <c r="F178" s="337" t="e">
        <f t="shared" ref="F178:F191" si="8">E178/C178</f>
        <v>#DIV/0!</v>
      </c>
      <c r="G178" s="338">
        <f t="shared" ref="G178:G191" si="9">E178/D178</f>
        <v>0</v>
      </c>
      <c r="H178" s="339">
        <f>E178/E299</f>
        <v>0</v>
      </c>
    </row>
    <row r="179" spans="1:8" ht="16.5" customHeight="1" x14ac:dyDescent="0.25">
      <c r="A179" s="340">
        <v>163</v>
      </c>
      <c r="B179" s="341" t="s">
        <v>62</v>
      </c>
      <c r="C179" s="342">
        <f>C180+C191+C192</f>
        <v>29017.5</v>
      </c>
      <c r="D179" s="342">
        <f>D180+D191+D192</f>
        <v>179988</v>
      </c>
      <c r="E179" s="342">
        <f>E180+E191+E192</f>
        <v>28021</v>
      </c>
      <c r="F179" s="343">
        <f t="shared" si="8"/>
        <v>0.96565865426036013</v>
      </c>
      <c r="G179" s="344">
        <f t="shared" si="9"/>
        <v>0.15568260106229304</v>
      </c>
      <c r="H179" s="345">
        <f>E179/E299</f>
        <v>2.8376519768158536E-2</v>
      </c>
    </row>
    <row r="180" spans="1:8" ht="16.5" customHeight="1" x14ac:dyDescent="0.25">
      <c r="A180" s="289">
        <v>16319</v>
      </c>
      <c r="B180" s="346" t="s">
        <v>63</v>
      </c>
      <c r="C180" s="347">
        <f>C190</f>
        <v>29017.5</v>
      </c>
      <c r="D180" s="347">
        <f>D181+D182+D183+D184+D185+D186+D187+D188+D189</f>
        <v>179988</v>
      </c>
      <c r="E180" s="347">
        <f>E190</f>
        <v>28021</v>
      </c>
      <c r="F180" s="348">
        <f t="shared" si="8"/>
        <v>0.96565865426036013</v>
      </c>
      <c r="G180" s="349">
        <f t="shared" si="9"/>
        <v>0.15568260106229304</v>
      </c>
      <c r="H180" s="294">
        <f>E180/E299</f>
        <v>2.8376519768158536E-2</v>
      </c>
    </row>
    <row r="181" spans="1:8" ht="16.5" customHeight="1" x14ac:dyDescent="0.25">
      <c r="A181" s="260">
        <v>50013</v>
      </c>
      <c r="B181" s="350" t="s">
        <v>252</v>
      </c>
      <c r="C181" s="351">
        <v>3011</v>
      </c>
      <c r="D181" s="198">
        <v>18000</v>
      </c>
      <c r="E181" s="351">
        <v>439</v>
      </c>
      <c r="F181" s="352">
        <f t="shared" si="8"/>
        <v>0.14579873796081036</v>
      </c>
      <c r="G181" s="353">
        <f t="shared" si="9"/>
        <v>2.4388888888888891E-2</v>
      </c>
      <c r="H181" s="354">
        <f>E181/E190</f>
        <v>1.5666821312586988E-2</v>
      </c>
    </row>
    <row r="182" spans="1:8" ht="16.5" customHeight="1" x14ac:dyDescent="0.25">
      <c r="A182" s="355">
        <v>50014</v>
      </c>
      <c r="B182" s="233" t="s">
        <v>253</v>
      </c>
      <c r="C182" s="356">
        <v>2240</v>
      </c>
      <c r="D182" s="198">
        <v>10380</v>
      </c>
      <c r="E182" s="356">
        <v>1919</v>
      </c>
      <c r="F182" s="357">
        <f t="shared" si="8"/>
        <v>0.85669642857142858</v>
      </c>
      <c r="G182" s="358">
        <f t="shared" si="9"/>
        <v>0.1848747591522158</v>
      </c>
      <c r="H182" s="359">
        <f>E182/E190</f>
        <v>6.8484351022447446E-2</v>
      </c>
    </row>
    <row r="183" spans="1:8" ht="16.5" customHeight="1" x14ac:dyDescent="0.25">
      <c r="A183" s="355">
        <v>50015</v>
      </c>
      <c r="B183" s="233" t="s">
        <v>254</v>
      </c>
      <c r="C183" s="356">
        <v>1072</v>
      </c>
      <c r="D183" s="198">
        <v>5000</v>
      </c>
      <c r="E183" s="356">
        <v>850</v>
      </c>
      <c r="F183" s="357">
        <f t="shared" si="8"/>
        <v>0.79291044776119401</v>
      </c>
      <c r="G183" s="358">
        <f t="shared" si="9"/>
        <v>0.17</v>
      </c>
      <c r="H183" s="359">
        <f>E183/E190</f>
        <v>3.0334392063095534E-2</v>
      </c>
    </row>
    <row r="184" spans="1:8" ht="16.5" customHeight="1" x14ac:dyDescent="0.25">
      <c r="A184" s="355">
        <v>50016</v>
      </c>
      <c r="B184" s="233" t="s">
        <v>325</v>
      </c>
      <c r="C184" s="356">
        <v>20103</v>
      </c>
      <c r="D184" s="198">
        <v>130000</v>
      </c>
      <c r="E184" s="356">
        <v>20473</v>
      </c>
      <c r="F184" s="357">
        <f t="shared" si="8"/>
        <v>1.0184052131522658</v>
      </c>
      <c r="G184" s="358">
        <f t="shared" si="9"/>
        <v>0.15748461538461539</v>
      </c>
      <c r="H184" s="359">
        <f>E184/E190</f>
        <v>0.73063059847971168</v>
      </c>
    </row>
    <row r="185" spans="1:8" ht="16.5" customHeight="1" x14ac:dyDescent="0.25">
      <c r="A185" s="355">
        <v>50017</v>
      </c>
      <c r="B185" s="233" t="s">
        <v>401</v>
      </c>
      <c r="C185" s="356">
        <v>1342</v>
      </c>
      <c r="D185" s="198">
        <v>3633</v>
      </c>
      <c r="E185" s="356">
        <v>3163</v>
      </c>
      <c r="F185" s="357">
        <f t="shared" si="8"/>
        <v>2.3569299552906111</v>
      </c>
      <c r="G185" s="358">
        <f t="shared" si="9"/>
        <v>0.87063033305807869</v>
      </c>
      <c r="H185" s="359">
        <f>E185/E190</f>
        <v>0.11287962599478962</v>
      </c>
    </row>
    <row r="186" spans="1:8" ht="16.5" customHeight="1" x14ac:dyDescent="0.25">
      <c r="A186" s="355">
        <v>50018</v>
      </c>
      <c r="B186" s="233" t="s">
        <v>64</v>
      </c>
      <c r="C186" s="356">
        <v>1154.5</v>
      </c>
      <c r="D186" s="198">
        <v>7266</v>
      </c>
      <c r="E186" s="356">
        <v>1170</v>
      </c>
      <c r="F186" s="357">
        <f>E186/C186</f>
        <v>1.0134257254222607</v>
      </c>
      <c r="G186" s="358">
        <f>E186/D186</f>
        <v>0.16102394715111479</v>
      </c>
      <c r="H186" s="359">
        <f>E186/E190</f>
        <v>4.1754398486849149E-2</v>
      </c>
    </row>
    <row r="187" spans="1:8" ht="16.5" customHeight="1" x14ac:dyDescent="0.25">
      <c r="A187" s="355">
        <v>50019</v>
      </c>
      <c r="B187" s="233" t="s">
        <v>65</v>
      </c>
      <c r="C187" s="356">
        <v>20</v>
      </c>
      <c r="D187" s="198">
        <v>5709</v>
      </c>
      <c r="E187" s="356">
        <v>7</v>
      </c>
      <c r="F187" s="357">
        <f t="shared" si="8"/>
        <v>0.35</v>
      </c>
      <c r="G187" s="358">
        <f t="shared" si="9"/>
        <v>1.2261341741110527E-3</v>
      </c>
      <c r="H187" s="359">
        <f>E187/E190</f>
        <v>2.4981264051961031E-4</v>
      </c>
    </row>
    <row r="188" spans="1:8" ht="16.5" customHeight="1" x14ac:dyDescent="0.25">
      <c r="A188" s="355">
        <v>50025</v>
      </c>
      <c r="B188" s="233" t="s">
        <v>544</v>
      </c>
      <c r="C188" s="356">
        <v>0</v>
      </c>
      <c r="D188" s="200">
        <v>0</v>
      </c>
      <c r="E188" s="356">
        <v>0</v>
      </c>
      <c r="F188" s="357" t="e">
        <f t="shared" si="8"/>
        <v>#DIV/0!</v>
      </c>
      <c r="G188" s="358" t="e">
        <f t="shared" si="9"/>
        <v>#DIV/0!</v>
      </c>
      <c r="H188" s="359">
        <f>E188/E190</f>
        <v>0</v>
      </c>
    </row>
    <row r="189" spans="1:8" ht="16.5" customHeight="1" x14ac:dyDescent="0.25">
      <c r="A189" s="355">
        <v>50408</v>
      </c>
      <c r="B189" s="233" t="s">
        <v>535</v>
      </c>
      <c r="C189" s="356">
        <v>75</v>
      </c>
      <c r="D189" s="200">
        <v>0</v>
      </c>
      <c r="E189" s="356">
        <v>0</v>
      </c>
      <c r="F189" s="357">
        <f t="shared" si="8"/>
        <v>0</v>
      </c>
      <c r="G189" s="358" t="e">
        <f t="shared" si="9"/>
        <v>#DIV/0!</v>
      </c>
      <c r="H189" s="359">
        <f>E189/E190</f>
        <v>0</v>
      </c>
    </row>
    <row r="190" spans="1:8" ht="16.5" customHeight="1" x14ac:dyDescent="0.25">
      <c r="A190" s="360"/>
      <c r="B190" s="361" t="s">
        <v>66</v>
      </c>
      <c r="C190" s="362">
        <f>C181+C182+C183+C184+C185+C186+C187+C188+C189</f>
        <v>29017.5</v>
      </c>
      <c r="D190" s="362">
        <f>D180</f>
        <v>179988</v>
      </c>
      <c r="E190" s="362">
        <f>E181+E182+E183+E184+E185+E186+E187+E188+E189</f>
        <v>28021</v>
      </c>
      <c r="F190" s="363">
        <f t="shared" si="8"/>
        <v>0.96565865426036013</v>
      </c>
      <c r="G190" s="364">
        <f t="shared" si="9"/>
        <v>0.15568260106229304</v>
      </c>
      <c r="H190" s="365">
        <f>SUM(H181:H189)</f>
        <v>1</v>
      </c>
    </row>
    <row r="191" spans="1:8" ht="16.5" customHeight="1" x14ac:dyDescent="0.25">
      <c r="A191" s="366">
        <v>16519</v>
      </c>
      <c r="B191" s="367" t="s">
        <v>67</v>
      </c>
      <c r="C191" s="368">
        <v>0</v>
      </c>
      <c r="D191" s="369">
        <v>0</v>
      </c>
      <c r="E191" s="368">
        <v>0</v>
      </c>
      <c r="F191" s="370" t="e">
        <f t="shared" si="8"/>
        <v>#DIV/0!</v>
      </c>
      <c r="G191" s="371" t="e">
        <f t="shared" si="9"/>
        <v>#DIV/0!</v>
      </c>
      <c r="H191" s="372">
        <f>E191/E299</f>
        <v>0</v>
      </c>
    </row>
    <row r="192" spans="1:8" ht="16.5" customHeight="1" x14ac:dyDescent="0.25">
      <c r="A192" s="373">
        <v>16559</v>
      </c>
      <c r="B192" s="374" t="s">
        <v>68</v>
      </c>
      <c r="C192" s="375">
        <v>0</v>
      </c>
      <c r="D192" s="376">
        <v>0</v>
      </c>
      <c r="E192" s="375">
        <v>0</v>
      </c>
      <c r="F192" s="377" t="e">
        <f>E192/C192</f>
        <v>#DIV/0!</v>
      </c>
      <c r="G192" s="378" t="e">
        <f>E192/D192</f>
        <v>#DIV/0!</v>
      </c>
      <c r="H192" s="379">
        <f>E192/E299</f>
        <v>0</v>
      </c>
    </row>
    <row r="193" spans="1:8" ht="16.5" customHeight="1" x14ac:dyDescent="0.25">
      <c r="A193" s="380">
        <v>16637</v>
      </c>
      <c r="B193" s="381" t="s">
        <v>69</v>
      </c>
      <c r="C193" s="382">
        <f t="shared" ref="C193" si="10">C199+C200</f>
        <v>22705</v>
      </c>
      <c r="D193" s="382">
        <f t="shared" ref="D193:E193" si="11">D199+D200</f>
        <v>43596</v>
      </c>
      <c r="E193" s="382">
        <f t="shared" si="11"/>
        <v>15083</v>
      </c>
      <c r="F193" s="383">
        <f>E193/C193</f>
        <v>0.66430301695661753</v>
      </c>
      <c r="G193" s="175">
        <f>E193/D193</f>
        <v>0.34597210753280117</v>
      </c>
      <c r="H193" s="384">
        <f>E193/E299</f>
        <v>1.5274367355309773E-2</v>
      </c>
    </row>
    <row r="194" spans="1:8" ht="16.5" customHeight="1" x14ac:dyDescent="0.25">
      <c r="A194" s="385">
        <v>50104</v>
      </c>
      <c r="B194" s="386" t="s">
        <v>391</v>
      </c>
      <c r="C194" s="387">
        <v>1050</v>
      </c>
      <c r="D194" s="387">
        <v>18684</v>
      </c>
      <c r="E194" s="387">
        <v>250</v>
      </c>
      <c r="F194" s="302">
        <f>E194/C194</f>
        <v>0.23809523809523808</v>
      </c>
      <c r="G194" s="388">
        <f>E194/D194</f>
        <v>1.3380432455576964E-2</v>
      </c>
      <c r="H194" s="270">
        <f>E194/E199</f>
        <v>0.4</v>
      </c>
    </row>
    <row r="195" spans="1:8" ht="16.5" customHeight="1" x14ac:dyDescent="0.25">
      <c r="A195" s="164">
        <v>50205</v>
      </c>
      <c r="B195" s="389" t="s">
        <v>413</v>
      </c>
      <c r="C195" s="387">
        <v>800</v>
      </c>
      <c r="D195" s="387">
        <v>18684</v>
      </c>
      <c r="E195" s="387">
        <v>375</v>
      </c>
      <c r="F195" s="302">
        <f t="shared" ref="F195:F216" si="12">E195/C195</f>
        <v>0.46875</v>
      </c>
      <c r="G195" s="388">
        <f t="shared" ref="G195:G216" si="13">E195/D195</f>
        <v>2.0070648683365448E-2</v>
      </c>
      <c r="H195" s="270">
        <f>E195/E199</f>
        <v>0.6</v>
      </c>
    </row>
    <row r="196" spans="1:8" ht="16.5" customHeight="1" x14ac:dyDescent="0.25">
      <c r="A196" s="164">
        <v>50501</v>
      </c>
      <c r="B196" s="390" t="s">
        <v>392</v>
      </c>
      <c r="C196" s="387">
        <v>0</v>
      </c>
      <c r="D196" s="387">
        <v>1038</v>
      </c>
      <c r="E196" s="387">
        <v>0</v>
      </c>
      <c r="F196" s="302" t="e">
        <f t="shared" si="12"/>
        <v>#DIV/0!</v>
      </c>
      <c r="G196" s="388">
        <f t="shared" si="13"/>
        <v>0</v>
      </c>
      <c r="H196" s="270">
        <f>E196/E199</f>
        <v>0</v>
      </c>
    </row>
    <row r="197" spans="1:8" ht="16.5" customHeight="1" x14ac:dyDescent="0.25">
      <c r="A197" s="164">
        <v>50505</v>
      </c>
      <c r="B197" s="390" t="s">
        <v>261</v>
      </c>
      <c r="C197" s="387">
        <v>0</v>
      </c>
      <c r="D197" s="387">
        <v>0</v>
      </c>
      <c r="E197" s="387">
        <v>0</v>
      </c>
      <c r="F197" s="302" t="e">
        <f t="shared" si="12"/>
        <v>#DIV/0!</v>
      </c>
      <c r="G197" s="388" t="e">
        <f t="shared" si="13"/>
        <v>#DIV/0!</v>
      </c>
      <c r="H197" s="270">
        <f>E197/E199</f>
        <v>0</v>
      </c>
    </row>
    <row r="198" spans="1:8" ht="16.5" customHeight="1" x14ac:dyDescent="0.25">
      <c r="A198" s="164">
        <v>50507</v>
      </c>
      <c r="B198" s="390" t="s">
        <v>262</v>
      </c>
      <c r="C198" s="387">
        <v>0</v>
      </c>
      <c r="D198" s="387">
        <v>5190</v>
      </c>
      <c r="E198" s="387">
        <v>0</v>
      </c>
      <c r="F198" s="302" t="e">
        <f t="shared" si="12"/>
        <v>#DIV/0!</v>
      </c>
      <c r="G198" s="388">
        <f t="shared" si="13"/>
        <v>0</v>
      </c>
      <c r="H198" s="270">
        <f>E198/E199</f>
        <v>0</v>
      </c>
    </row>
    <row r="199" spans="1:8" ht="16.5" customHeight="1" x14ac:dyDescent="0.25">
      <c r="A199" s="164"/>
      <c r="B199" s="391" t="s">
        <v>71</v>
      </c>
      <c r="C199" s="347">
        <f t="shared" ref="C199" si="14">C194+C195+C196+C197+C198</f>
        <v>1850</v>
      </c>
      <c r="D199" s="347">
        <f t="shared" ref="D199:E199" si="15">D194+D195+D196+D197+D198</f>
        <v>43596</v>
      </c>
      <c r="E199" s="347">
        <f t="shared" si="15"/>
        <v>625</v>
      </c>
      <c r="F199" s="322">
        <f>E199/C199</f>
        <v>0.33783783783783783</v>
      </c>
      <c r="G199" s="349">
        <f>E199/D199</f>
        <v>1.4336177630975319E-2</v>
      </c>
      <c r="H199" s="294">
        <f>E199/E193</f>
        <v>4.1437379831598488E-2</v>
      </c>
    </row>
    <row r="200" spans="1:8" ht="16.5" customHeight="1" x14ac:dyDescent="0.25">
      <c r="A200" s="392">
        <v>50102</v>
      </c>
      <c r="B200" s="393" t="s">
        <v>70</v>
      </c>
      <c r="C200" s="394">
        <v>20855</v>
      </c>
      <c r="D200" s="394">
        <v>0</v>
      </c>
      <c r="E200" s="394">
        <v>14458</v>
      </c>
      <c r="F200" s="395">
        <f>E200/C200</f>
        <v>0.69326300647326777</v>
      </c>
      <c r="G200" s="396" t="e">
        <f>E200/D200</f>
        <v>#DIV/0!</v>
      </c>
      <c r="H200" s="397">
        <f>E200/E193</f>
        <v>0.95856262016840155</v>
      </c>
    </row>
    <row r="201" spans="1:8" ht="16.5" customHeight="1" x14ac:dyDescent="0.25">
      <c r="A201" s="398">
        <v>16795</v>
      </c>
      <c r="B201" s="399" t="s">
        <v>22</v>
      </c>
      <c r="C201" s="400">
        <v>0</v>
      </c>
      <c r="D201" s="401">
        <v>0</v>
      </c>
      <c r="E201" s="401">
        <v>0</v>
      </c>
      <c r="F201" s="402" t="e">
        <f t="shared" si="12"/>
        <v>#DIV/0!</v>
      </c>
      <c r="G201" s="403" t="e">
        <f t="shared" si="13"/>
        <v>#DIV/0!</v>
      </c>
      <c r="H201" s="404">
        <f>E201/E299</f>
        <v>0</v>
      </c>
    </row>
    <row r="202" spans="1:8" ht="16.5" customHeight="1" x14ac:dyDescent="0.25">
      <c r="A202" s="323">
        <v>50020</v>
      </c>
      <c r="B202" s="405" t="s">
        <v>545</v>
      </c>
      <c r="C202" s="347">
        <v>0</v>
      </c>
      <c r="D202" s="406">
        <v>0</v>
      </c>
      <c r="E202" s="406">
        <v>0</v>
      </c>
      <c r="F202" s="322" t="e">
        <f t="shared" si="12"/>
        <v>#DIV/0!</v>
      </c>
      <c r="G202" s="349" t="e">
        <f t="shared" si="13"/>
        <v>#DIV/0!</v>
      </c>
      <c r="H202" s="407">
        <f>E202/E299</f>
        <v>0</v>
      </c>
    </row>
    <row r="203" spans="1:8" ht="16.5" customHeight="1" x14ac:dyDescent="0.25">
      <c r="A203" s="408">
        <v>16919</v>
      </c>
      <c r="B203" s="409" t="s">
        <v>402</v>
      </c>
      <c r="C203" s="410">
        <v>0</v>
      </c>
      <c r="D203" s="411">
        <v>0</v>
      </c>
      <c r="E203" s="410">
        <v>0</v>
      </c>
      <c r="F203" s="412" t="e">
        <f>E203/C203</f>
        <v>#DIV/0!</v>
      </c>
      <c r="G203" s="413" t="e">
        <f>E203/D203</f>
        <v>#DIV/0!</v>
      </c>
      <c r="H203" s="414">
        <f>E203/E299</f>
        <v>0</v>
      </c>
    </row>
    <row r="204" spans="1:8" ht="16.5" customHeight="1" x14ac:dyDescent="0.25">
      <c r="A204" s="415">
        <v>17519</v>
      </c>
      <c r="B204" s="416" t="s">
        <v>23</v>
      </c>
      <c r="C204" s="417">
        <f t="shared" ref="C204" si="16">C212+C213+C214</f>
        <v>717542.88</v>
      </c>
      <c r="D204" s="417">
        <f>D212</f>
        <v>3572815</v>
      </c>
      <c r="E204" s="417">
        <f t="shared" ref="E204" si="17">E212+E213+E214</f>
        <v>579297.39</v>
      </c>
      <c r="F204" s="418">
        <f t="shared" si="12"/>
        <v>0.80733487314374863</v>
      </c>
      <c r="G204" s="419">
        <f t="shared" si="13"/>
        <v>0.16214032632532052</v>
      </c>
      <c r="H204" s="420">
        <f>E204/E299</f>
        <v>0.58664729449261788</v>
      </c>
    </row>
    <row r="205" spans="1:8" ht="16.5" customHeight="1" x14ac:dyDescent="0.25">
      <c r="A205" s="266">
        <v>40110</v>
      </c>
      <c r="B205" s="421" t="s">
        <v>336</v>
      </c>
      <c r="C205" s="263">
        <v>409864.88</v>
      </c>
      <c r="D205" s="208">
        <v>2635918</v>
      </c>
      <c r="E205" s="263">
        <v>237029.39</v>
      </c>
      <c r="F205" s="422">
        <f t="shared" si="12"/>
        <v>0.57831105216919299</v>
      </c>
      <c r="G205" s="423">
        <f t="shared" si="13"/>
        <v>8.9922899726015762E-2</v>
      </c>
      <c r="H205" s="270">
        <f>E205/E212</f>
        <v>0.77042793980707047</v>
      </c>
    </row>
    <row r="206" spans="1:8" ht="16.5" customHeight="1" x14ac:dyDescent="0.25">
      <c r="A206" s="266"/>
      <c r="B206" s="421" t="s">
        <v>546</v>
      </c>
      <c r="C206" s="263">
        <v>0</v>
      </c>
      <c r="D206" s="208">
        <v>666897</v>
      </c>
      <c r="E206" s="263">
        <v>0</v>
      </c>
      <c r="F206" s="422" t="e">
        <f t="shared" si="12"/>
        <v>#DIV/0!</v>
      </c>
      <c r="G206" s="423">
        <f t="shared" si="13"/>
        <v>0</v>
      </c>
      <c r="H206" s="270">
        <f>E206/E212</f>
        <v>0</v>
      </c>
    </row>
    <row r="207" spans="1:8" ht="16.5" customHeight="1" x14ac:dyDescent="0.25">
      <c r="A207" s="266">
        <v>50000</v>
      </c>
      <c r="B207" s="421" t="s">
        <v>536</v>
      </c>
      <c r="C207" s="263">
        <v>0</v>
      </c>
      <c r="D207" s="208">
        <v>0</v>
      </c>
      <c r="E207" s="263">
        <v>0</v>
      </c>
      <c r="F207" s="301" t="e">
        <f t="shared" ref="F207" si="18">E207/C207</f>
        <v>#DIV/0!</v>
      </c>
      <c r="G207" s="423" t="e">
        <f t="shared" ref="G207" si="19">E207/D207</f>
        <v>#DIV/0!</v>
      </c>
      <c r="H207" s="270">
        <f>E207/E212</f>
        <v>0</v>
      </c>
    </row>
    <row r="208" spans="1:8" ht="16.5" customHeight="1" x14ac:dyDescent="0.25">
      <c r="A208" s="164">
        <v>50001</v>
      </c>
      <c r="B208" s="389" t="s">
        <v>337</v>
      </c>
      <c r="C208" s="263">
        <v>65705</v>
      </c>
      <c r="D208" s="208">
        <v>270000</v>
      </c>
      <c r="E208" s="263">
        <v>70630</v>
      </c>
      <c r="F208" s="422">
        <f t="shared" si="12"/>
        <v>1.074956243817061</v>
      </c>
      <c r="G208" s="423">
        <f t="shared" si="13"/>
        <v>0.2615925925925926</v>
      </c>
      <c r="H208" s="270">
        <f>E208/E212</f>
        <v>0.22957206019292958</v>
      </c>
    </row>
    <row r="209" spans="1:11" ht="16.5" customHeight="1" x14ac:dyDescent="0.25">
      <c r="A209" s="164">
        <v>50017</v>
      </c>
      <c r="B209" s="389" t="s">
        <v>403</v>
      </c>
      <c r="C209" s="263">
        <v>0</v>
      </c>
      <c r="D209" s="199">
        <v>0</v>
      </c>
      <c r="E209" s="263">
        <v>0</v>
      </c>
      <c r="F209" s="301" t="e">
        <f t="shared" si="12"/>
        <v>#DIV/0!</v>
      </c>
      <c r="G209" s="123" t="e">
        <f t="shared" si="13"/>
        <v>#DIV/0!</v>
      </c>
      <c r="H209" s="270">
        <f>E209/E212</f>
        <v>0</v>
      </c>
    </row>
    <row r="210" spans="1:11" ht="16.5" customHeight="1" x14ac:dyDescent="0.25">
      <c r="A210" s="164">
        <v>50019</v>
      </c>
      <c r="B210" s="389" t="s">
        <v>255</v>
      </c>
      <c r="C210" s="263">
        <v>0</v>
      </c>
      <c r="D210" s="264">
        <v>0</v>
      </c>
      <c r="E210" s="263">
        <v>0</v>
      </c>
      <c r="F210" s="301" t="e">
        <f t="shared" si="12"/>
        <v>#DIV/0!</v>
      </c>
      <c r="G210" s="123" t="e">
        <f t="shared" si="13"/>
        <v>#DIV/0!</v>
      </c>
      <c r="H210" s="270">
        <f>E210/E212</f>
        <v>0</v>
      </c>
    </row>
    <row r="211" spans="1:11" ht="16.5" customHeight="1" x14ac:dyDescent="0.25">
      <c r="A211" s="266">
        <v>50290</v>
      </c>
      <c r="B211" s="389" t="s">
        <v>338</v>
      </c>
      <c r="C211" s="263">
        <v>0</v>
      </c>
      <c r="D211" s="265">
        <v>0</v>
      </c>
      <c r="E211" s="263">
        <v>0</v>
      </c>
      <c r="F211" s="301" t="e">
        <f t="shared" si="12"/>
        <v>#DIV/0!</v>
      </c>
      <c r="G211" s="123" t="e">
        <f t="shared" si="13"/>
        <v>#DIV/0!</v>
      </c>
      <c r="H211" s="270">
        <f>E211/E212</f>
        <v>0</v>
      </c>
    </row>
    <row r="212" spans="1:11" ht="16.5" customHeight="1" x14ac:dyDescent="0.25">
      <c r="A212" s="266"/>
      <c r="B212" s="424" t="s">
        <v>71</v>
      </c>
      <c r="C212" s="425">
        <f>C205+C206+C207+C208+C209+C210+C211</f>
        <v>475569.88</v>
      </c>
      <c r="D212" s="425">
        <f>D205+D206+D207+D208+D209+D210+D211</f>
        <v>3572815</v>
      </c>
      <c r="E212" s="425">
        <f>E205+E206+E207+E208+E209+E210+E211</f>
        <v>307659.39</v>
      </c>
      <c r="F212" s="293">
        <f>E212/C212</f>
        <v>0.64692782898698298</v>
      </c>
      <c r="G212" s="426">
        <f>E212/D212</f>
        <v>8.6111200831837084E-2</v>
      </c>
      <c r="H212" s="294">
        <f>E212/E204</f>
        <v>0.53109058544178833</v>
      </c>
    </row>
    <row r="213" spans="1:11" ht="16.5" customHeight="1" x14ac:dyDescent="0.25">
      <c r="A213" s="427">
        <v>50101</v>
      </c>
      <c r="B213" s="428" t="s">
        <v>313</v>
      </c>
      <c r="C213" s="429">
        <v>241973</v>
      </c>
      <c r="D213" s="430">
        <v>0</v>
      </c>
      <c r="E213" s="429">
        <v>271638</v>
      </c>
      <c r="F213" s="431">
        <f t="shared" ref="F213" si="20">E213/C213</f>
        <v>1.122596322730222</v>
      </c>
      <c r="G213" s="432" t="e">
        <f t="shared" ref="G213" si="21">E213/D213</f>
        <v>#DIV/0!</v>
      </c>
      <c r="H213" s="397">
        <f>E213/E204</f>
        <v>0.46890941455821161</v>
      </c>
      <c r="K213" s="151"/>
    </row>
    <row r="214" spans="1:11" ht="16.5" customHeight="1" x14ac:dyDescent="0.25">
      <c r="A214" s="266"/>
      <c r="B214" s="424" t="s">
        <v>75</v>
      </c>
      <c r="C214" s="425">
        <f>C215</f>
        <v>0</v>
      </c>
      <c r="D214" s="433">
        <v>0</v>
      </c>
      <c r="E214" s="425">
        <f>E215</f>
        <v>0</v>
      </c>
      <c r="F214" s="293" t="e">
        <f t="shared" ref="F214:F215" si="22">E214/C214</f>
        <v>#DIV/0!</v>
      </c>
      <c r="G214" s="426" t="e">
        <f t="shared" ref="G214:G215" si="23">E214/D214</f>
        <v>#DIV/0!</v>
      </c>
      <c r="H214" s="434">
        <f>E214/E204</f>
        <v>0</v>
      </c>
    </row>
    <row r="215" spans="1:11" ht="16.5" customHeight="1" x14ac:dyDescent="0.25">
      <c r="A215" s="266"/>
      <c r="B215" s="389" t="s">
        <v>76</v>
      </c>
      <c r="C215" s="263">
        <v>0</v>
      </c>
      <c r="D215" s="435">
        <v>0</v>
      </c>
      <c r="E215" s="263">
        <v>0</v>
      </c>
      <c r="F215" s="269" t="e">
        <f t="shared" si="22"/>
        <v>#DIV/0!</v>
      </c>
      <c r="G215" s="123" t="e">
        <f t="shared" si="23"/>
        <v>#DIV/0!</v>
      </c>
      <c r="H215" s="270" t="e">
        <f>E215/E214</f>
        <v>#DIV/0!</v>
      </c>
    </row>
    <row r="216" spans="1:11" ht="16.5" customHeight="1" x14ac:dyDescent="0.25">
      <c r="A216" s="295">
        <v>180</v>
      </c>
      <c r="B216" s="436" t="s">
        <v>47</v>
      </c>
      <c r="C216" s="437">
        <f>C217+C223</f>
        <v>5347.7800000000007</v>
      </c>
      <c r="D216" s="438">
        <f>D217+D223</f>
        <v>70672</v>
      </c>
      <c r="E216" s="437">
        <f>E217+E223</f>
        <v>22745</v>
      </c>
      <c r="F216" s="276">
        <f t="shared" si="12"/>
        <v>4.2531667346076309</v>
      </c>
      <c r="G216" s="439">
        <f t="shared" si="13"/>
        <v>0.32183891781752322</v>
      </c>
      <c r="H216" s="440">
        <f>E216/E299</f>
        <v>2.3033579891037645E-2</v>
      </c>
    </row>
    <row r="217" spans="1:11" ht="16.5" customHeight="1" x14ac:dyDescent="0.25">
      <c r="A217" s="441">
        <v>18019</v>
      </c>
      <c r="B217" s="442" t="s">
        <v>77</v>
      </c>
      <c r="C217" s="443">
        <f t="shared" ref="C217" si="24">C221</f>
        <v>5347.7800000000007</v>
      </c>
      <c r="D217" s="443">
        <f t="shared" ref="D217:E217" si="25">D221</f>
        <v>70672</v>
      </c>
      <c r="E217" s="443">
        <f t="shared" si="25"/>
        <v>22745</v>
      </c>
      <c r="F217" s="444">
        <f>E216/C216</f>
        <v>4.2531667346076309</v>
      </c>
      <c r="G217" s="445">
        <f>E216/D216</f>
        <v>0.32183891781752322</v>
      </c>
      <c r="H217" s="446">
        <f>E217/E299</f>
        <v>2.3033579891037645E-2</v>
      </c>
    </row>
    <row r="218" spans="1:11" ht="16.5" customHeight="1" x14ac:dyDescent="0.25">
      <c r="A218" s="164">
        <v>50008</v>
      </c>
      <c r="B218" s="389" t="s">
        <v>404</v>
      </c>
      <c r="C218" s="263">
        <v>590</v>
      </c>
      <c r="D218" s="447">
        <v>30288</v>
      </c>
      <c r="E218" s="263">
        <v>10685</v>
      </c>
      <c r="F218" s="301">
        <f>E218/C218</f>
        <v>18.110169491525422</v>
      </c>
      <c r="G218" s="123">
        <f>E218/D218</f>
        <v>0.35277997886951928</v>
      </c>
      <c r="H218" s="270">
        <f>E218/E221</f>
        <v>0.46977357661024399</v>
      </c>
    </row>
    <row r="219" spans="1:11" ht="16.5" customHeight="1" x14ac:dyDescent="0.25">
      <c r="A219" s="164">
        <v>50212</v>
      </c>
      <c r="B219" s="389" t="s">
        <v>405</v>
      </c>
      <c r="C219" s="448">
        <v>2233</v>
      </c>
      <c r="D219" s="447">
        <v>40384</v>
      </c>
      <c r="E219" s="448">
        <v>12060</v>
      </c>
      <c r="F219" s="301">
        <f>E219/C219</f>
        <v>5.4008060904612627</v>
      </c>
      <c r="G219" s="123">
        <f>E219/D219</f>
        <v>0.29863312202852615</v>
      </c>
      <c r="H219" s="270">
        <f>E219/E221</f>
        <v>0.53022642338975601</v>
      </c>
    </row>
    <row r="220" spans="1:11" ht="16.5" customHeight="1" x14ac:dyDescent="0.25">
      <c r="A220" s="164">
        <v>61000</v>
      </c>
      <c r="B220" s="248" t="s">
        <v>605</v>
      </c>
      <c r="C220" s="449">
        <v>2524.7800000000002</v>
      </c>
      <c r="D220" s="447">
        <v>0</v>
      </c>
      <c r="E220" s="449">
        <v>0</v>
      </c>
      <c r="F220" s="301">
        <f>E220/C220</f>
        <v>0</v>
      </c>
      <c r="G220" s="123" t="e">
        <f>E220/D220</f>
        <v>#DIV/0!</v>
      </c>
      <c r="H220" s="270">
        <f>E220/E221</f>
        <v>0</v>
      </c>
    </row>
    <row r="221" spans="1:11" ht="16.5" customHeight="1" x14ac:dyDescent="0.25">
      <c r="A221" s="450"/>
      <c r="B221" s="451" t="s">
        <v>78</v>
      </c>
      <c r="C221" s="452">
        <f>C218+C219+C220</f>
        <v>5347.7800000000007</v>
      </c>
      <c r="D221" s="452">
        <f>D218+D219+D220</f>
        <v>70672</v>
      </c>
      <c r="E221" s="452">
        <f>E218+E219+E220</f>
        <v>22745</v>
      </c>
      <c r="F221" s="293">
        <f>E221/C221</f>
        <v>4.2531667346076309</v>
      </c>
      <c r="G221" s="426">
        <f>E221/D221</f>
        <v>0.32183891781752322</v>
      </c>
      <c r="H221" s="294">
        <f>E221/E217</f>
        <v>1</v>
      </c>
    </row>
    <row r="222" spans="1:11" ht="16.5" customHeight="1" x14ac:dyDescent="0.25">
      <c r="A222" s="450"/>
      <c r="B222" s="391"/>
      <c r="C222" s="452"/>
      <c r="D222" s="452"/>
      <c r="E222" s="452"/>
      <c r="F222" s="293"/>
      <c r="G222" s="426"/>
      <c r="H222" s="294"/>
    </row>
    <row r="223" spans="1:11" ht="16.5" customHeight="1" x14ac:dyDescent="0.25">
      <c r="A223" s="453">
        <v>18295</v>
      </c>
      <c r="B223" s="454" t="s">
        <v>79</v>
      </c>
      <c r="C223" s="455">
        <f t="shared" ref="C223" si="26">C228</f>
        <v>0</v>
      </c>
      <c r="D223" s="455">
        <f t="shared" ref="D223:E223" si="27">D228</f>
        <v>0</v>
      </c>
      <c r="E223" s="455">
        <f t="shared" si="27"/>
        <v>0</v>
      </c>
      <c r="F223" s="456" t="e">
        <f t="shared" ref="F223:F230" si="28">E223/C223</f>
        <v>#DIV/0!</v>
      </c>
      <c r="G223" s="457" t="e">
        <f t="shared" ref="G223:G230" si="29">E223/D223</f>
        <v>#DIV/0!</v>
      </c>
      <c r="H223" s="458">
        <f>E223/E299</f>
        <v>0</v>
      </c>
    </row>
    <row r="224" spans="1:11" ht="16.5" customHeight="1" x14ac:dyDescent="0.25">
      <c r="A224" s="164">
        <v>50502</v>
      </c>
      <c r="B224" s="389" t="s">
        <v>458</v>
      </c>
      <c r="C224" s="387">
        <v>0</v>
      </c>
      <c r="D224" s="447">
        <v>0</v>
      </c>
      <c r="E224" s="387">
        <v>0</v>
      </c>
      <c r="F224" s="302" t="e">
        <f t="shared" si="28"/>
        <v>#DIV/0!</v>
      </c>
      <c r="G224" s="388" t="e">
        <f t="shared" si="29"/>
        <v>#DIV/0!</v>
      </c>
      <c r="H224" s="270" t="e">
        <f>E224/E228</f>
        <v>#DIV/0!</v>
      </c>
    </row>
    <row r="225" spans="1:8" ht="16.5" customHeight="1" x14ac:dyDescent="0.25">
      <c r="A225" s="164"/>
      <c r="B225" s="389" t="s">
        <v>459</v>
      </c>
      <c r="C225" s="387">
        <v>0</v>
      </c>
      <c r="D225" s="447">
        <v>0</v>
      </c>
      <c r="E225" s="387">
        <v>0</v>
      </c>
      <c r="F225" s="302" t="e">
        <f t="shared" si="28"/>
        <v>#DIV/0!</v>
      </c>
      <c r="G225" s="388" t="e">
        <f t="shared" si="29"/>
        <v>#DIV/0!</v>
      </c>
      <c r="H225" s="270" t="e">
        <f>E225/E228</f>
        <v>#DIV/0!</v>
      </c>
    </row>
    <row r="226" spans="1:8" ht="16.5" customHeight="1" x14ac:dyDescent="0.25">
      <c r="A226" s="164"/>
      <c r="B226" s="389" t="s">
        <v>460</v>
      </c>
      <c r="C226" s="387">
        <v>0</v>
      </c>
      <c r="D226" s="447">
        <v>0</v>
      </c>
      <c r="E226" s="387">
        <v>0</v>
      </c>
      <c r="F226" s="302" t="e">
        <f t="shared" si="28"/>
        <v>#DIV/0!</v>
      </c>
      <c r="G226" s="388" t="e">
        <f t="shared" si="29"/>
        <v>#DIV/0!</v>
      </c>
      <c r="H226" s="270" t="e">
        <f>E226/E228</f>
        <v>#DIV/0!</v>
      </c>
    </row>
    <row r="227" spans="1:8" ht="16.5" customHeight="1" x14ac:dyDescent="0.25">
      <c r="A227" s="164"/>
      <c r="B227" s="389" t="s">
        <v>406</v>
      </c>
      <c r="C227" s="387">
        <v>0</v>
      </c>
      <c r="D227" s="447">
        <v>0</v>
      </c>
      <c r="E227" s="387">
        <v>0</v>
      </c>
      <c r="F227" s="302" t="e">
        <f t="shared" si="28"/>
        <v>#DIV/0!</v>
      </c>
      <c r="G227" s="388" t="e">
        <f t="shared" si="29"/>
        <v>#DIV/0!</v>
      </c>
      <c r="H227" s="270" t="e">
        <f>E227/E223</f>
        <v>#DIV/0!</v>
      </c>
    </row>
    <row r="228" spans="1:8" ht="16.5" customHeight="1" x14ac:dyDescent="0.25">
      <c r="A228" s="164"/>
      <c r="B228" s="391" t="s">
        <v>80</v>
      </c>
      <c r="C228" s="347">
        <f>C224+C225+C226+C227</f>
        <v>0</v>
      </c>
      <c r="D228" s="406">
        <f>D224+D225+D226+D227</f>
        <v>0</v>
      </c>
      <c r="E228" s="347">
        <f>E224+E225+E226+E227</f>
        <v>0</v>
      </c>
      <c r="F228" s="293" t="e">
        <f t="shared" si="28"/>
        <v>#DIV/0!</v>
      </c>
      <c r="G228" s="426" t="e">
        <f t="shared" si="29"/>
        <v>#DIV/0!</v>
      </c>
      <c r="H228" s="434" t="e">
        <f>E228/E223</f>
        <v>#DIV/0!</v>
      </c>
    </row>
    <row r="229" spans="1:8" ht="18" customHeight="1" x14ac:dyDescent="0.25">
      <c r="A229" s="398">
        <v>19595</v>
      </c>
      <c r="B229" s="399" t="s">
        <v>81</v>
      </c>
      <c r="C229" s="459">
        <v>0</v>
      </c>
      <c r="D229" s="460">
        <v>0</v>
      </c>
      <c r="E229" s="459">
        <v>0</v>
      </c>
      <c r="F229" s="402" t="e">
        <f t="shared" si="28"/>
        <v>#DIV/0!</v>
      </c>
      <c r="G229" s="403" t="e">
        <f t="shared" si="29"/>
        <v>#DIV/0!</v>
      </c>
      <c r="H229" s="404">
        <f>E229/E299</f>
        <v>0</v>
      </c>
    </row>
    <row r="230" spans="1:8" ht="18" customHeight="1" x14ac:dyDescent="0.25">
      <c r="A230" s="441">
        <v>47019</v>
      </c>
      <c r="B230" s="461" t="s">
        <v>82</v>
      </c>
      <c r="C230" s="462">
        <f>C240</f>
        <v>27508</v>
      </c>
      <c r="D230" s="462">
        <f t="shared" ref="D230" si="30">D240</f>
        <v>12350</v>
      </c>
      <c r="E230" s="462">
        <f>E240+E239</f>
        <v>130790.67</v>
      </c>
      <c r="F230" s="444">
        <f t="shared" si="28"/>
        <v>4.7546411952886434</v>
      </c>
      <c r="G230" s="445">
        <f t="shared" si="29"/>
        <v>10.590337651821862</v>
      </c>
      <c r="H230" s="446">
        <f>E230/E299</f>
        <v>0.13245009217178899</v>
      </c>
    </row>
    <row r="231" spans="1:8" ht="16.5" customHeight="1" x14ac:dyDescent="0.25">
      <c r="A231" s="164">
        <v>50012</v>
      </c>
      <c r="B231" s="389" t="s">
        <v>414</v>
      </c>
      <c r="C231" s="263">
        <v>27508</v>
      </c>
      <c r="D231" s="447">
        <v>11227</v>
      </c>
      <c r="E231" s="263">
        <v>130722.94</v>
      </c>
      <c r="F231" s="301">
        <f>E231/C231</f>
        <v>4.7521790024720083</v>
      </c>
      <c r="G231" s="123">
        <f>E231/D231</f>
        <v>11.64362162643627</v>
      </c>
      <c r="H231" s="270">
        <f>E231/E240</f>
        <v>1</v>
      </c>
    </row>
    <row r="232" spans="1:8" ht="16.5" customHeight="1" x14ac:dyDescent="0.25">
      <c r="A232" s="164">
        <v>50020</v>
      </c>
      <c r="B232" s="389" t="s">
        <v>415</v>
      </c>
      <c r="C232" s="263">
        <v>0</v>
      </c>
      <c r="D232" s="447">
        <v>0</v>
      </c>
      <c r="E232" s="263">
        <v>0</v>
      </c>
      <c r="F232" s="301" t="e">
        <f>E232/C232</f>
        <v>#DIV/0!</v>
      </c>
      <c r="G232" s="123" t="e">
        <f>E232/D232</f>
        <v>#DIV/0!</v>
      </c>
      <c r="H232" s="270">
        <f>E232/E240</f>
        <v>0</v>
      </c>
    </row>
    <row r="233" spans="1:8" ht="16.5" customHeight="1" x14ac:dyDescent="0.25">
      <c r="A233" s="164">
        <v>50203</v>
      </c>
      <c r="B233" s="389" t="s">
        <v>416</v>
      </c>
      <c r="C233" s="263">
        <v>0</v>
      </c>
      <c r="D233" s="447">
        <v>0</v>
      </c>
      <c r="E233" s="263">
        <v>0</v>
      </c>
      <c r="F233" s="301" t="e">
        <f t="shared" ref="F233:F239" si="31">E233/C233</f>
        <v>#DIV/0!</v>
      </c>
      <c r="G233" s="123" t="e">
        <f t="shared" ref="G233:G239" si="32">E233/D233</f>
        <v>#DIV/0!</v>
      </c>
      <c r="H233" s="270">
        <f>E233/E240</f>
        <v>0</v>
      </c>
    </row>
    <row r="234" spans="1:8" ht="16.5" customHeight="1" x14ac:dyDescent="0.25">
      <c r="A234" s="164">
        <v>50403</v>
      </c>
      <c r="B234" s="389" t="s">
        <v>417</v>
      </c>
      <c r="C234" s="263">
        <v>0</v>
      </c>
      <c r="D234" s="447">
        <v>0</v>
      </c>
      <c r="E234" s="263">
        <v>0</v>
      </c>
      <c r="F234" s="301" t="e">
        <f t="shared" si="31"/>
        <v>#DIV/0!</v>
      </c>
      <c r="G234" s="123" t="e">
        <f t="shared" si="32"/>
        <v>#DIV/0!</v>
      </c>
      <c r="H234" s="270">
        <f>E234/E240</f>
        <v>0</v>
      </c>
    </row>
    <row r="235" spans="1:8" ht="16.5" customHeight="1" x14ac:dyDescent="0.25">
      <c r="A235" s="164">
        <v>50405</v>
      </c>
      <c r="B235" s="389" t="s">
        <v>276</v>
      </c>
      <c r="C235" s="263">
        <v>0</v>
      </c>
      <c r="D235" s="447">
        <v>1123</v>
      </c>
      <c r="E235" s="263">
        <v>0</v>
      </c>
      <c r="F235" s="301" t="e">
        <f t="shared" si="31"/>
        <v>#DIV/0!</v>
      </c>
      <c r="G235" s="123">
        <f t="shared" si="32"/>
        <v>0</v>
      </c>
      <c r="H235" s="270">
        <f>E235/E240</f>
        <v>0</v>
      </c>
    </row>
    <row r="236" spans="1:8" ht="16.5" customHeight="1" x14ac:dyDescent="0.25">
      <c r="A236" s="164" t="s">
        <v>83</v>
      </c>
      <c r="B236" s="463" t="s">
        <v>418</v>
      </c>
      <c r="C236" s="464">
        <v>0</v>
      </c>
      <c r="D236" s="447">
        <v>0</v>
      </c>
      <c r="E236" s="464">
        <v>0</v>
      </c>
      <c r="F236" s="301" t="e">
        <f t="shared" si="31"/>
        <v>#DIV/0!</v>
      </c>
      <c r="G236" s="123" t="e">
        <f t="shared" si="32"/>
        <v>#DIV/0!</v>
      </c>
      <c r="H236" s="270">
        <f>E236/E240</f>
        <v>0</v>
      </c>
    </row>
    <row r="237" spans="1:8" ht="16.5" customHeight="1" x14ac:dyDescent="0.25">
      <c r="A237" s="164" t="s">
        <v>84</v>
      </c>
      <c r="B237" s="386" t="s">
        <v>419</v>
      </c>
      <c r="C237" s="271">
        <v>0</v>
      </c>
      <c r="D237" s="447">
        <v>0</v>
      </c>
      <c r="E237" s="271">
        <v>0</v>
      </c>
      <c r="F237" s="301" t="e">
        <f t="shared" si="31"/>
        <v>#DIV/0!</v>
      </c>
      <c r="G237" s="123" t="e">
        <f t="shared" si="32"/>
        <v>#DIV/0!</v>
      </c>
      <c r="H237" s="270">
        <f>E237/E240</f>
        <v>0</v>
      </c>
    </row>
    <row r="238" spans="1:8" ht="16.5" customHeight="1" x14ac:dyDescent="0.25">
      <c r="A238" s="164" t="s">
        <v>85</v>
      </c>
      <c r="B238" s="386" t="s">
        <v>412</v>
      </c>
      <c r="C238" s="271">
        <v>0</v>
      </c>
      <c r="D238" s="447">
        <v>0</v>
      </c>
      <c r="E238" s="271">
        <v>0</v>
      </c>
      <c r="F238" s="301" t="e">
        <f t="shared" si="31"/>
        <v>#DIV/0!</v>
      </c>
      <c r="G238" s="123" t="e">
        <f t="shared" si="32"/>
        <v>#DIV/0!</v>
      </c>
      <c r="H238" s="270">
        <f>E238/E240</f>
        <v>0</v>
      </c>
    </row>
    <row r="239" spans="1:8" ht="16.5" customHeight="1" x14ac:dyDescent="0.25">
      <c r="A239" s="848">
        <v>50103</v>
      </c>
      <c r="B239" s="849" t="s">
        <v>411</v>
      </c>
      <c r="C239" s="507">
        <v>0</v>
      </c>
      <c r="D239" s="406">
        <v>0</v>
      </c>
      <c r="E239" s="507">
        <v>67.73</v>
      </c>
      <c r="F239" s="703" t="e">
        <f t="shared" si="31"/>
        <v>#DIV/0!</v>
      </c>
      <c r="G239" s="426" t="e">
        <f t="shared" si="32"/>
        <v>#DIV/0!</v>
      </c>
      <c r="H239" s="434">
        <f>E239/E230</f>
        <v>5.1785039406862889E-4</v>
      </c>
    </row>
    <row r="240" spans="1:8" ht="16.5" customHeight="1" x14ac:dyDescent="0.25">
      <c r="A240" s="164"/>
      <c r="B240" s="451" t="s">
        <v>66</v>
      </c>
      <c r="C240" s="465">
        <f>C231+C232+C233+C234+C235+C236+C237+C238+C239</f>
        <v>27508</v>
      </c>
      <c r="D240" s="465">
        <f>D231+D232+D233+D234+D235+D236+D237+D238+D239</f>
        <v>12350</v>
      </c>
      <c r="E240" s="465">
        <f>E231+E232+E233+E234+E235+E236+E237+E238</f>
        <v>130722.94</v>
      </c>
      <c r="F240" s="293">
        <f>E240/C240</f>
        <v>4.7521790024720083</v>
      </c>
      <c r="G240" s="426">
        <f>E240/D240</f>
        <v>10.584853441295547</v>
      </c>
      <c r="H240" s="294">
        <f>E240/E230</f>
        <v>0.9994821496059314</v>
      </c>
    </row>
    <row r="241" spans="1:8" ht="17.25" customHeight="1" x14ac:dyDescent="0.25">
      <c r="A241" s="466">
        <v>48019</v>
      </c>
      <c r="B241" s="467" t="s">
        <v>86</v>
      </c>
      <c r="C241" s="468">
        <f>C250+C251</f>
        <v>7480</v>
      </c>
      <c r="D241" s="468">
        <f>D250</f>
        <v>40000</v>
      </c>
      <c r="E241" s="468">
        <f>E250+E251</f>
        <v>49882.31</v>
      </c>
      <c r="F241" s="469">
        <f t="shared" ref="F241:F307" si="33">E241/C241</f>
        <v>6.6687580213903743</v>
      </c>
      <c r="G241" s="470">
        <f t="shared" ref="G241:G270" si="34">E241/D241</f>
        <v>1.24705775</v>
      </c>
      <c r="H241" s="397">
        <f>E241/E299</f>
        <v>5.0515197737283184E-2</v>
      </c>
    </row>
    <row r="242" spans="1:8" ht="16.5" customHeight="1" x14ac:dyDescent="0.25">
      <c r="A242" s="471">
        <v>50017</v>
      </c>
      <c r="B242" s="472" t="s">
        <v>408</v>
      </c>
      <c r="C242" s="464">
        <v>0</v>
      </c>
      <c r="D242" s="447">
        <v>0</v>
      </c>
      <c r="E242" s="464">
        <v>0</v>
      </c>
      <c r="F242" s="301" t="e">
        <f t="shared" si="33"/>
        <v>#DIV/0!</v>
      </c>
      <c r="G242" s="123" t="e">
        <f t="shared" si="34"/>
        <v>#DIV/0!</v>
      </c>
      <c r="H242" s="270">
        <f>E242/E250</f>
        <v>0</v>
      </c>
    </row>
    <row r="243" spans="1:8" ht="16.5" customHeight="1" x14ac:dyDescent="0.25">
      <c r="A243" s="473">
        <v>50019</v>
      </c>
      <c r="B243" s="472" t="s">
        <v>409</v>
      </c>
      <c r="C243" s="464">
        <v>0</v>
      </c>
      <c r="D243" s="447">
        <v>0</v>
      </c>
      <c r="E243" s="464">
        <v>0</v>
      </c>
      <c r="F243" s="301" t="e">
        <f t="shared" si="33"/>
        <v>#DIV/0!</v>
      </c>
      <c r="G243" s="123" t="e">
        <f t="shared" si="34"/>
        <v>#DIV/0!</v>
      </c>
      <c r="H243" s="270">
        <f>E243/E250</f>
        <v>0</v>
      </c>
    </row>
    <row r="244" spans="1:8" ht="16.5" customHeight="1" x14ac:dyDescent="0.25">
      <c r="A244" s="473">
        <v>50205</v>
      </c>
      <c r="B244" s="472" t="s">
        <v>486</v>
      </c>
      <c r="C244" s="464">
        <v>0</v>
      </c>
      <c r="D244" s="447"/>
      <c r="E244" s="464">
        <v>0</v>
      </c>
      <c r="F244" s="301"/>
      <c r="G244" s="123"/>
      <c r="H244" s="270"/>
    </row>
    <row r="245" spans="1:8" ht="16.5" customHeight="1" x14ac:dyDescent="0.25">
      <c r="A245" s="164">
        <v>50206</v>
      </c>
      <c r="B245" s="389" t="s">
        <v>410</v>
      </c>
      <c r="C245" s="464">
        <v>1600</v>
      </c>
      <c r="D245" s="447">
        <v>0</v>
      </c>
      <c r="E245" s="464">
        <v>1950</v>
      </c>
      <c r="F245" s="301">
        <f t="shared" si="33"/>
        <v>1.21875</v>
      </c>
      <c r="G245" s="123" t="e">
        <f t="shared" si="34"/>
        <v>#DIV/0!</v>
      </c>
      <c r="H245" s="270">
        <f>E245/E250</f>
        <v>0.55714285714285716</v>
      </c>
    </row>
    <row r="246" spans="1:8" ht="16.5" customHeight="1" x14ac:dyDescent="0.25">
      <c r="A246" s="164">
        <v>50208</v>
      </c>
      <c r="B246" s="389" t="s">
        <v>269</v>
      </c>
      <c r="C246" s="464">
        <v>3805</v>
      </c>
      <c r="D246" s="447">
        <v>10000</v>
      </c>
      <c r="E246" s="464">
        <v>1550</v>
      </c>
      <c r="F246" s="301">
        <f t="shared" si="33"/>
        <v>0.40735873850197107</v>
      </c>
      <c r="G246" s="123">
        <f t="shared" si="34"/>
        <v>0.155</v>
      </c>
      <c r="H246" s="270">
        <f>E246/E250</f>
        <v>0.44285714285714284</v>
      </c>
    </row>
    <row r="247" spans="1:8" ht="16.5" customHeight="1" x14ac:dyDescent="0.25">
      <c r="A247" s="164" t="s">
        <v>365</v>
      </c>
      <c r="B247" s="389" t="s">
        <v>407</v>
      </c>
      <c r="C247" s="464">
        <v>0</v>
      </c>
      <c r="D247" s="447">
        <v>0</v>
      </c>
      <c r="E247" s="464">
        <v>0</v>
      </c>
      <c r="F247" s="301" t="e">
        <f t="shared" si="33"/>
        <v>#DIV/0!</v>
      </c>
      <c r="G247" s="123" t="e">
        <f t="shared" si="34"/>
        <v>#DIV/0!</v>
      </c>
      <c r="H247" s="270">
        <f>E247/E250</f>
        <v>0</v>
      </c>
    </row>
    <row r="248" spans="1:8" ht="16.5" customHeight="1" x14ac:dyDescent="0.25">
      <c r="A248" s="266">
        <v>50211</v>
      </c>
      <c r="B248" s="389" t="s">
        <v>270</v>
      </c>
      <c r="C248" s="464">
        <v>2075</v>
      </c>
      <c r="D248" s="447">
        <v>30000</v>
      </c>
      <c r="E248" s="464">
        <v>0</v>
      </c>
      <c r="F248" s="301">
        <f t="shared" si="33"/>
        <v>0</v>
      </c>
      <c r="G248" s="123">
        <f t="shared" si="34"/>
        <v>0</v>
      </c>
      <c r="H248" s="270">
        <f>E248/E250</f>
        <v>0</v>
      </c>
    </row>
    <row r="249" spans="1:8" ht="16.5" customHeight="1" x14ac:dyDescent="0.25">
      <c r="A249" s="266">
        <v>50212</v>
      </c>
      <c r="B249" s="389" t="s">
        <v>394</v>
      </c>
      <c r="C249" s="464">
        <v>0</v>
      </c>
      <c r="D249" s="447">
        <v>0</v>
      </c>
      <c r="E249" s="464">
        <v>0</v>
      </c>
      <c r="F249" s="301" t="e">
        <f t="shared" si="33"/>
        <v>#DIV/0!</v>
      </c>
      <c r="G249" s="123" t="e">
        <f t="shared" si="34"/>
        <v>#DIV/0!</v>
      </c>
      <c r="H249" s="270">
        <f>E249/E250</f>
        <v>0</v>
      </c>
    </row>
    <row r="250" spans="1:8" ht="16.5" customHeight="1" x14ac:dyDescent="0.25">
      <c r="A250" s="474"/>
      <c r="B250" s="475" t="s">
        <v>88</v>
      </c>
      <c r="C250" s="476">
        <f>C242+C243+C244+C245+C246+C247+C248+C249</f>
        <v>7480</v>
      </c>
      <c r="D250" s="476">
        <f t="shared" ref="D250" si="35">D242+D243+D245+D246+D247+D248+D249</f>
        <v>40000</v>
      </c>
      <c r="E250" s="476">
        <f>E242+E243+E244+E245+E246+E247+E248+E249</f>
        <v>3500</v>
      </c>
      <c r="F250" s="477">
        <f t="shared" si="33"/>
        <v>0.46791443850267378</v>
      </c>
      <c r="G250" s="478">
        <f t="shared" si="34"/>
        <v>8.7499999999999994E-2</v>
      </c>
      <c r="H250" s="444">
        <f>E250/E241</f>
        <v>7.0165154741229904E-2</v>
      </c>
    </row>
    <row r="251" spans="1:8" ht="16.5" customHeight="1" x14ac:dyDescent="0.25">
      <c r="A251" s="474"/>
      <c r="B251" s="752" t="s">
        <v>505</v>
      </c>
      <c r="C251" s="476">
        <v>0</v>
      </c>
      <c r="D251" s="476">
        <v>0</v>
      </c>
      <c r="E251" s="476">
        <v>46382.31</v>
      </c>
      <c r="F251" s="477" t="e">
        <f>E251/C251</f>
        <v>#DIV/0!</v>
      </c>
      <c r="G251" s="478" t="e">
        <f>E251/D251</f>
        <v>#DIV/0!</v>
      </c>
      <c r="H251" s="444">
        <f>E251/E299</f>
        <v>4.6970791071262882E-2</v>
      </c>
    </row>
    <row r="252" spans="1:8" ht="17.25" customHeight="1" x14ac:dyDescent="0.25">
      <c r="A252" s="479">
        <v>650</v>
      </c>
      <c r="B252" s="480" t="s">
        <v>89</v>
      </c>
      <c r="C252" s="481">
        <f>C253+C261</f>
        <v>135494</v>
      </c>
      <c r="D252" s="481">
        <f>D253+D261</f>
        <v>909762</v>
      </c>
      <c r="E252" s="481">
        <f>E253+E261</f>
        <v>80848.25</v>
      </c>
      <c r="F252" s="482">
        <f t="shared" si="33"/>
        <v>0.59669247346745979</v>
      </c>
      <c r="G252" s="483">
        <f t="shared" si="34"/>
        <v>8.8867473031408212E-2</v>
      </c>
      <c r="H252" s="484">
        <f>E252/E299</f>
        <v>8.1874021781735959E-2</v>
      </c>
    </row>
    <row r="253" spans="1:8" ht="17.25" customHeight="1" x14ac:dyDescent="0.25">
      <c r="A253" s="485">
        <v>65095</v>
      </c>
      <c r="B253" s="486" t="s">
        <v>90</v>
      </c>
      <c r="C253" s="417">
        <f t="shared" ref="C253" si="36">C260</f>
        <v>52098</v>
      </c>
      <c r="D253" s="417">
        <f t="shared" ref="D253:E253" si="37">D260</f>
        <v>410570</v>
      </c>
      <c r="E253" s="417">
        <f t="shared" si="37"/>
        <v>40377</v>
      </c>
      <c r="F253" s="418">
        <f t="shared" si="33"/>
        <v>0.77502015432454219</v>
      </c>
      <c r="G253" s="419">
        <f t="shared" si="34"/>
        <v>9.8343765983876077E-2</v>
      </c>
      <c r="H253" s="420">
        <f>E253/E299</f>
        <v>4.0889287986829059E-2</v>
      </c>
    </row>
    <row r="254" spans="1:8" ht="16.5" customHeight="1" x14ac:dyDescent="0.25">
      <c r="A254" s="164">
        <v>50011</v>
      </c>
      <c r="B254" s="389" t="s">
        <v>420</v>
      </c>
      <c r="C254" s="464">
        <v>18772</v>
      </c>
      <c r="D254" s="447">
        <v>145000</v>
      </c>
      <c r="E254" s="464">
        <v>18855</v>
      </c>
      <c r="F254" s="301">
        <f t="shared" si="33"/>
        <v>1.0044214787982102</v>
      </c>
      <c r="G254" s="123">
        <f t="shared" si="34"/>
        <v>0.1300344827586207</v>
      </c>
      <c r="H254" s="270">
        <f>E254/E260</f>
        <v>0.46697377219704289</v>
      </c>
    </row>
    <row r="255" spans="1:8" ht="16.5" customHeight="1" x14ac:dyDescent="0.25">
      <c r="A255" s="164">
        <v>50019</v>
      </c>
      <c r="B255" s="389" t="s">
        <v>255</v>
      </c>
      <c r="C255" s="464">
        <v>1710</v>
      </c>
      <c r="D255" s="447">
        <v>0</v>
      </c>
      <c r="E255" s="464">
        <v>632</v>
      </c>
      <c r="F255" s="301">
        <f t="shared" si="33"/>
        <v>0.3695906432748538</v>
      </c>
      <c r="G255" s="123" t="e">
        <f t="shared" si="34"/>
        <v>#DIV/0!</v>
      </c>
      <c r="H255" s="270">
        <f>E255/E260</f>
        <v>1.5652475419174281E-2</v>
      </c>
    </row>
    <row r="256" spans="1:8" ht="16.5" customHeight="1" x14ac:dyDescent="0.25">
      <c r="A256" s="164">
        <v>50032</v>
      </c>
      <c r="B256" s="389" t="s">
        <v>506</v>
      </c>
      <c r="C256" s="464">
        <v>18228</v>
      </c>
      <c r="D256" s="447">
        <v>140000</v>
      </c>
      <c r="E256" s="464">
        <v>6960</v>
      </c>
      <c r="F256" s="301">
        <f>E256/C256</f>
        <v>0.38183015141540488</v>
      </c>
      <c r="G256" s="123">
        <f>E256/D256</f>
        <v>4.9714285714285711E-2</v>
      </c>
      <c r="H256" s="270">
        <f>E256/E260</f>
        <v>0.17237536221115982</v>
      </c>
    </row>
    <row r="257" spans="1:8" ht="16.5" customHeight="1" x14ac:dyDescent="0.25">
      <c r="A257" s="266">
        <v>50409</v>
      </c>
      <c r="B257" s="389" t="s">
        <v>487</v>
      </c>
      <c r="C257" s="464">
        <v>0</v>
      </c>
      <c r="D257" s="447">
        <v>0</v>
      </c>
      <c r="E257" s="464">
        <v>0</v>
      </c>
      <c r="F257" s="301" t="e">
        <f t="shared" si="33"/>
        <v>#DIV/0!</v>
      </c>
      <c r="G257" s="123" t="e">
        <f t="shared" si="34"/>
        <v>#DIV/0!</v>
      </c>
      <c r="H257" s="270">
        <f>E257/E260</f>
        <v>0</v>
      </c>
    </row>
    <row r="258" spans="1:8" ht="16.5" customHeight="1" x14ac:dyDescent="0.25">
      <c r="A258" s="266">
        <v>50460</v>
      </c>
      <c r="B258" s="389" t="s">
        <v>335</v>
      </c>
      <c r="C258" s="464">
        <v>2005</v>
      </c>
      <c r="D258" s="447">
        <v>15570</v>
      </c>
      <c r="E258" s="464">
        <v>1755</v>
      </c>
      <c r="F258" s="301">
        <f t="shared" si="33"/>
        <v>0.87531172069825436</v>
      </c>
      <c r="G258" s="123">
        <f t="shared" si="34"/>
        <v>0.11271676300578035</v>
      </c>
      <c r="H258" s="270">
        <f>D258/D260</f>
        <v>3.7922887692719877E-2</v>
      </c>
    </row>
    <row r="259" spans="1:8" ht="16.5" customHeight="1" x14ac:dyDescent="0.25">
      <c r="A259" s="164">
        <v>50504</v>
      </c>
      <c r="B259" s="389" t="s">
        <v>274</v>
      </c>
      <c r="C259" s="464">
        <v>11383</v>
      </c>
      <c r="D259" s="447">
        <v>110000</v>
      </c>
      <c r="E259" s="464">
        <v>12175</v>
      </c>
      <c r="F259" s="301">
        <f t="shared" si="33"/>
        <v>1.069577440042168</v>
      </c>
      <c r="G259" s="123">
        <f t="shared" si="34"/>
        <v>0.11068181818181819</v>
      </c>
      <c r="H259" s="270">
        <f>E259/E260</f>
        <v>0.30153305099437799</v>
      </c>
    </row>
    <row r="260" spans="1:8" ht="16.5" customHeight="1" x14ac:dyDescent="0.25">
      <c r="A260" s="164"/>
      <c r="B260" s="391" t="s">
        <v>91</v>
      </c>
      <c r="C260" s="487">
        <f>C254+C255+C256+C257+C258+C259</f>
        <v>52098</v>
      </c>
      <c r="D260" s="487">
        <f>D254+D255+D256+D257+D258+D259</f>
        <v>410570</v>
      </c>
      <c r="E260" s="487">
        <f>E254+E255+E256+E257+E258+E259</f>
        <v>40377</v>
      </c>
      <c r="F260" s="293">
        <f>E260/C260</f>
        <v>0.77502015432454219</v>
      </c>
      <c r="G260" s="426">
        <f>E260/D260</f>
        <v>9.8343765983876077E-2</v>
      </c>
      <c r="H260" s="270">
        <f>H254+H255+H257+H259</f>
        <v>0.78415929861059519</v>
      </c>
    </row>
    <row r="261" spans="1:8" ht="17.25" customHeight="1" x14ac:dyDescent="0.25">
      <c r="A261" s="488">
        <v>65495</v>
      </c>
      <c r="B261" s="489" t="s">
        <v>92</v>
      </c>
      <c r="C261" s="490">
        <f t="shared" ref="C261" si="38">C267</f>
        <v>83396</v>
      </c>
      <c r="D261" s="490">
        <f t="shared" ref="D261:E261" si="39">D267</f>
        <v>499192</v>
      </c>
      <c r="E261" s="490">
        <f t="shared" si="39"/>
        <v>40471.25</v>
      </c>
      <c r="F261" s="491">
        <f t="shared" si="33"/>
        <v>0.48529006187347112</v>
      </c>
      <c r="G261" s="492">
        <f t="shared" si="34"/>
        <v>8.107351479991666E-2</v>
      </c>
      <c r="H261" s="493">
        <f>E261/E299</f>
        <v>4.0984733794906893E-2</v>
      </c>
    </row>
    <row r="262" spans="1:8" ht="16.5" customHeight="1" x14ac:dyDescent="0.25">
      <c r="A262" s="323">
        <v>50212</v>
      </c>
      <c r="B262" s="389" t="s">
        <v>422</v>
      </c>
      <c r="C262" s="387">
        <v>41102</v>
      </c>
      <c r="D262" s="447">
        <v>113000</v>
      </c>
      <c r="E262" s="387">
        <v>31290.75</v>
      </c>
      <c r="F262" s="301">
        <f>E262/C262</f>
        <v>0.76129507079947445</v>
      </c>
      <c r="G262" s="123">
        <f>E262/D262</f>
        <v>0.27690929203539821</v>
      </c>
      <c r="H262" s="270">
        <f>E262/E267</f>
        <v>0.77315995923031777</v>
      </c>
    </row>
    <row r="263" spans="1:8" ht="16.5" customHeight="1" x14ac:dyDescent="0.25">
      <c r="A263" s="164">
        <v>50405</v>
      </c>
      <c r="B263" s="389" t="s">
        <v>276</v>
      </c>
      <c r="C263" s="494">
        <v>1894.5</v>
      </c>
      <c r="D263" s="447">
        <v>160088</v>
      </c>
      <c r="E263" s="494">
        <v>820</v>
      </c>
      <c r="F263" s="301">
        <f>E263/C263</f>
        <v>0.43283188176299814</v>
      </c>
      <c r="G263" s="123">
        <f>E263/D263</f>
        <v>5.1221827994602969E-3</v>
      </c>
      <c r="H263" s="270">
        <f>E263/E267</f>
        <v>2.0261296599437872E-2</v>
      </c>
    </row>
    <row r="264" spans="1:8" ht="16.5" customHeight="1" x14ac:dyDescent="0.25">
      <c r="A264" s="164">
        <v>50408</v>
      </c>
      <c r="B264" s="389" t="s">
        <v>421</v>
      </c>
      <c r="C264" s="464">
        <v>1969.5</v>
      </c>
      <c r="D264" s="447">
        <v>110000</v>
      </c>
      <c r="E264" s="464">
        <v>7660.5</v>
      </c>
      <c r="F264" s="301">
        <f t="shared" si="33"/>
        <v>3.8895658796648895</v>
      </c>
      <c r="G264" s="123">
        <f t="shared" si="34"/>
        <v>6.9640909090909087E-2</v>
      </c>
      <c r="H264" s="270">
        <f>E264/E267</f>
        <v>0.18928251536584612</v>
      </c>
    </row>
    <row r="265" spans="1:8" ht="16.5" customHeight="1" x14ac:dyDescent="0.25">
      <c r="A265" s="164">
        <v>50008</v>
      </c>
      <c r="B265" s="389" t="s">
        <v>404</v>
      </c>
      <c r="C265" s="464">
        <v>0</v>
      </c>
      <c r="D265" s="447">
        <v>116104</v>
      </c>
      <c r="E265" s="464">
        <v>0</v>
      </c>
      <c r="F265" s="301" t="e">
        <f>E265/C265</f>
        <v>#DIV/0!</v>
      </c>
      <c r="G265" s="123">
        <f>E265/D265</f>
        <v>0</v>
      </c>
      <c r="H265" s="270">
        <f>E265/E267</f>
        <v>0</v>
      </c>
    </row>
    <row r="266" spans="1:8" ht="16.5" customHeight="1" x14ac:dyDescent="0.25">
      <c r="A266" s="164">
        <v>50413</v>
      </c>
      <c r="B266" s="389" t="s">
        <v>278</v>
      </c>
      <c r="C266" s="464">
        <v>38430</v>
      </c>
      <c r="D266" s="447">
        <v>0</v>
      </c>
      <c r="E266" s="464">
        <v>700</v>
      </c>
      <c r="F266" s="301">
        <f t="shared" si="33"/>
        <v>1.8214936247723135E-2</v>
      </c>
      <c r="G266" s="123" t="e">
        <f t="shared" si="34"/>
        <v>#DIV/0!</v>
      </c>
      <c r="H266" s="270">
        <f>E266/E267</f>
        <v>1.7296228804398184E-2</v>
      </c>
    </row>
    <row r="267" spans="1:8" ht="16.5" customHeight="1" x14ac:dyDescent="0.25">
      <c r="A267" s="164"/>
      <c r="B267" s="391" t="s">
        <v>91</v>
      </c>
      <c r="C267" s="487">
        <f>C262+C263+C264+C265+C266</f>
        <v>83396</v>
      </c>
      <c r="D267" s="487">
        <f>D262+D263+D264+D265+D266</f>
        <v>499192</v>
      </c>
      <c r="E267" s="487">
        <f>E262+E263+E264+E265+E266</f>
        <v>40471.25</v>
      </c>
      <c r="F267" s="293">
        <f>E267/C267</f>
        <v>0.48529006187347112</v>
      </c>
      <c r="G267" s="426">
        <f>E267/D267</f>
        <v>8.107351479991666E-2</v>
      </c>
      <c r="H267" s="270">
        <f>E267/E261</f>
        <v>1</v>
      </c>
    </row>
    <row r="268" spans="1:8" ht="17.25" customHeight="1" x14ac:dyDescent="0.25">
      <c r="A268" s="398">
        <v>66100</v>
      </c>
      <c r="B268" s="399" t="s">
        <v>93</v>
      </c>
      <c r="C268" s="400">
        <f>C271</f>
        <v>75688.45</v>
      </c>
      <c r="D268" s="400">
        <f>D271</f>
        <v>940943</v>
      </c>
      <c r="E268" s="400">
        <f>E271</f>
        <v>300748.76</v>
      </c>
      <c r="F268" s="402">
        <f t="shared" si="33"/>
        <v>3.9735093002961483</v>
      </c>
      <c r="G268" s="403">
        <f t="shared" si="34"/>
        <v>0.3196248444379734</v>
      </c>
      <c r="H268" s="402">
        <f>E268/E299</f>
        <v>0.30456454564038282</v>
      </c>
    </row>
    <row r="269" spans="1:8" ht="16.5" customHeight="1" x14ac:dyDescent="0.25">
      <c r="A269" s="164">
        <v>50009</v>
      </c>
      <c r="B269" s="389" t="s">
        <v>280</v>
      </c>
      <c r="C269" s="271">
        <v>67119.25</v>
      </c>
      <c r="D269" s="199">
        <v>826763</v>
      </c>
      <c r="E269" s="271">
        <v>295720.57</v>
      </c>
      <c r="F269" s="301">
        <f t="shared" si="33"/>
        <v>4.4058980098853908</v>
      </c>
      <c r="G269" s="123">
        <f t="shared" si="34"/>
        <v>0.35768481414867381</v>
      </c>
      <c r="H269" s="281">
        <f>E269/E268</f>
        <v>0.98328109482479664</v>
      </c>
    </row>
    <row r="270" spans="1:8" ht="16.5" customHeight="1" x14ac:dyDescent="0.25">
      <c r="A270" s="164">
        <v>50026</v>
      </c>
      <c r="B270" s="389" t="s">
        <v>94</v>
      </c>
      <c r="C270" s="271">
        <v>8569.2000000000007</v>
      </c>
      <c r="D270" s="199">
        <v>114180</v>
      </c>
      <c r="E270" s="271">
        <v>5028.1899999999996</v>
      </c>
      <c r="F270" s="301">
        <f t="shared" si="33"/>
        <v>0.58677472809597153</v>
      </c>
      <c r="G270" s="123">
        <f t="shared" si="34"/>
        <v>4.4037397092310381E-2</v>
      </c>
      <c r="H270" s="281">
        <f>E270/E268</f>
        <v>1.6718905175203382E-2</v>
      </c>
    </row>
    <row r="271" spans="1:8" ht="16.5" customHeight="1" x14ac:dyDescent="0.25">
      <c r="A271" s="164"/>
      <c r="B271" s="391" t="s">
        <v>91</v>
      </c>
      <c r="C271" s="487">
        <f t="shared" ref="C271" si="40">C269+C270</f>
        <v>75688.45</v>
      </c>
      <c r="D271" s="487">
        <f t="shared" ref="D271:E271" si="41">D269+D270</f>
        <v>940943</v>
      </c>
      <c r="E271" s="487">
        <f t="shared" si="41"/>
        <v>300748.76</v>
      </c>
      <c r="F271" s="293">
        <f>E271/C271</f>
        <v>3.9735093002961483</v>
      </c>
      <c r="G271" s="426">
        <f>E271/D271</f>
        <v>0.3196248444379734</v>
      </c>
      <c r="H271" s="294">
        <f>E271/E268</f>
        <v>1</v>
      </c>
    </row>
    <row r="272" spans="1:8" ht="16.5" customHeight="1" x14ac:dyDescent="0.25"/>
    <row r="273" spans="1:8" ht="16.5" customHeight="1" x14ac:dyDescent="0.25"/>
    <row r="274" spans="1:8" ht="16.5" customHeight="1" x14ac:dyDescent="0.25">
      <c r="H274" s="738">
        <v>4</v>
      </c>
    </row>
    <row r="275" spans="1:8" ht="16.5" customHeight="1" x14ac:dyDescent="0.25"/>
    <row r="276" spans="1:8" ht="17.25" customHeight="1" x14ac:dyDescent="0.25">
      <c r="A276" s="485"/>
      <c r="B276" s="486" t="s">
        <v>95</v>
      </c>
      <c r="C276" s="495">
        <f>C279</f>
        <v>31683</v>
      </c>
      <c r="D276" s="496">
        <f>D279</f>
        <v>110903</v>
      </c>
      <c r="E276" s="495">
        <f>E279</f>
        <v>25297</v>
      </c>
      <c r="F276" s="418">
        <f t="shared" si="33"/>
        <v>0.79844080421677244</v>
      </c>
      <c r="G276" s="419">
        <f t="shared" ref="G276:G307" si="42">E276/D276</f>
        <v>0.22810023173403784</v>
      </c>
      <c r="H276" s="418">
        <f>E276/E299</f>
        <v>2.5617958694375876E-2</v>
      </c>
    </row>
    <row r="277" spans="1:8" ht="16.5" customHeight="1" x14ac:dyDescent="0.25">
      <c r="A277" s="277">
        <v>73028</v>
      </c>
      <c r="B277" s="283" t="s">
        <v>316</v>
      </c>
      <c r="C277" s="497">
        <v>0</v>
      </c>
      <c r="D277" s="498">
        <v>0</v>
      </c>
      <c r="E277" s="497">
        <v>0</v>
      </c>
      <c r="F277" s="302" t="e">
        <f t="shared" si="33"/>
        <v>#DIV/0!</v>
      </c>
      <c r="G277" s="388" t="e">
        <f t="shared" si="42"/>
        <v>#DIV/0!</v>
      </c>
      <c r="H277" s="281">
        <f>E277/E276</f>
        <v>0</v>
      </c>
    </row>
    <row r="278" spans="1:8" ht="16.5" customHeight="1" x14ac:dyDescent="0.25">
      <c r="A278" s="277">
        <v>74100</v>
      </c>
      <c r="B278" s="283" t="s">
        <v>317</v>
      </c>
      <c r="C278" s="497">
        <v>31683</v>
      </c>
      <c r="D278" s="498">
        <v>110903</v>
      </c>
      <c r="E278" s="497">
        <v>25297</v>
      </c>
      <c r="F278" s="281">
        <f t="shared" si="33"/>
        <v>0.79844080421677244</v>
      </c>
      <c r="G278" s="499">
        <f t="shared" si="42"/>
        <v>0.22810023173403784</v>
      </c>
      <c r="H278" s="281">
        <f>E278/E276</f>
        <v>1</v>
      </c>
    </row>
    <row r="279" spans="1:8" ht="16.5" customHeight="1" x14ac:dyDescent="0.25">
      <c r="A279" s="277"/>
      <c r="B279" s="391" t="s">
        <v>91</v>
      </c>
      <c r="C279" s="500">
        <f t="shared" ref="C279" si="43">C277+C278</f>
        <v>31683</v>
      </c>
      <c r="D279" s="500">
        <f t="shared" ref="D279:E279" si="44">D277+D278</f>
        <v>110903</v>
      </c>
      <c r="E279" s="500">
        <f t="shared" si="44"/>
        <v>25297</v>
      </c>
      <c r="F279" s="294">
        <f>E279/C279</f>
        <v>0.79844080421677244</v>
      </c>
      <c r="G279" s="501">
        <f>E279/D279</f>
        <v>0.22810023173403784</v>
      </c>
      <c r="H279" s="294">
        <f>E279/E299</f>
        <v>2.5617958694375876E-2</v>
      </c>
    </row>
    <row r="280" spans="1:8" ht="17.25" customHeight="1" x14ac:dyDescent="0.25">
      <c r="A280" s="488">
        <v>75590</v>
      </c>
      <c r="B280" s="502" t="s">
        <v>51</v>
      </c>
      <c r="C280" s="503">
        <v>0</v>
      </c>
      <c r="D280" s="504">
        <v>0</v>
      </c>
      <c r="E280" s="503">
        <v>0</v>
      </c>
      <c r="F280" s="491" t="e">
        <f t="shared" si="33"/>
        <v>#DIV/0!</v>
      </c>
      <c r="G280" s="492" t="e">
        <f t="shared" si="42"/>
        <v>#DIV/0!</v>
      </c>
      <c r="H280" s="491">
        <f>E280/E299</f>
        <v>0</v>
      </c>
    </row>
    <row r="281" spans="1:8" ht="17.25" customHeight="1" x14ac:dyDescent="0.25">
      <c r="A281" s="453">
        <v>85019</v>
      </c>
      <c r="B281" s="454" t="s">
        <v>97</v>
      </c>
      <c r="C281" s="455">
        <f>C284</f>
        <v>240</v>
      </c>
      <c r="D281" s="455">
        <f>D284</f>
        <v>519</v>
      </c>
      <c r="E281" s="455">
        <f>E284</f>
        <v>382</v>
      </c>
      <c r="F281" s="505">
        <f t="shared" si="33"/>
        <v>1.5916666666666666</v>
      </c>
      <c r="G281" s="506">
        <f t="shared" si="42"/>
        <v>0.73603082851637769</v>
      </c>
      <c r="H281" s="505">
        <f>E281/E299</f>
        <v>3.8684667040564434E-4</v>
      </c>
    </row>
    <row r="282" spans="1:8" ht="16.5" customHeight="1" x14ac:dyDescent="0.25">
      <c r="A282" s="164" t="s">
        <v>98</v>
      </c>
      <c r="B282" s="389" t="s">
        <v>404</v>
      </c>
      <c r="C282" s="271">
        <v>0</v>
      </c>
      <c r="D282" s="271">
        <v>519</v>
      </c>
      <c r="E282" s="271">
        <v>0</v>
      </c>
      <c r="F282" s="301" t="e">
        <f t="shared" si="33"/>
        <v>#DIV/0!</v>
      </c>
      <c r="G282" s="123">
        <f t="shared" si="42"/>
        <v>0</v>
      </c>
      <c r="H282" s="281">
        <f>E282/E281</f>
        <v>0</v>
      </c>
    </row>
    <row r="283" spans="1:8" ht="16.5" customHeight="1" x14ac:dyDescent="0.25">
      <c r="A283" s="266">
        <v>50409</v>
      </c>
      <c r="B283" s="389" t="s">
        <v>287</v>
      </c>
      <c r="C283" s="271">
        <v>240</v>
      </c>
      <c r="D283" s="271">
        <v>0</v>
      </c>
      <c r="E283" s="271">
        <v>382</v>
      </c>
      <c r="F283" s="301">
        <f t="shared" si="33"/>
        <v>1.5916666666666666</v>
      </c>
      <c r="G283" s="123" t="e">
        <f t="shared" si="42"/>
        <v>#DIV/0!</v>
      </c>
      <c r="H283" s="281">
        <f>E283/E281</f>
        <v>1</v>
      </c>
    </row>
    <row r="284" spans="1:8" ht="16.5" customHeight="1" x14ac:dyDescent="0.25">
      <c r="A284" s="266"/>
      <c r="B284" s="391" t="s">
        <v>91</v>
      </c>
      <c r="C284" s="507">
        <f t="shared" ref="C284" si="45">C282+C283</f>
        <v>240</v>
      </c>
      <c r="D284" s="507">
        <f t="shared" ref="D284:E284" si="46">D282+D283</f>
        <v>519</v>
      </c>
      <c r="E284" s="507">
        <f t="shared" si="46"/>
        <v>382</v>
      </c>
      <c r="F284" s="293">
        <f>E284/C284</f>
        <v>1.5916666666666666</v>
      </c>
      <c r="G284" s="426">
        <f>E284/D284</f>
        <v>0.73603082851637769</v>
      </c>
      <c r="H284" s="294">
        <f>E284/E281</f>
        <v>1</v>
      </c>
    </row>
    <row r="285" spans="1:8" ht="17.25" customHeight="1" x14ac:dyDescent="0.25">
      <c r="A285" s="340"/>
      <c r="B285" s="508" t="s">
        <v>99</v>
      </c>
      <c r="C285" s="509">
        <f>C286+C287</f>
        <v>81072.39</v>
      </c>
      <c r="D285" s="509">
        <f>D286</f>
        <v>302000</v>
      </c>
      <c r="E285" s="509">
        <f>E286+E287</f>
        <v>86922</v>
      </c>
      <c r="F285" s="510">
        <f t="shared" si="33"/>
        <v>1.0721529240719312</v>
      </c>
      <c r="G285" s="344">
        <f t="shared" si="42"/>
        <v>0.28782119205298012</v>
      </c>
      <c r="H285" s="510">
        <f>E285/E299</f>
        <v>8.8024833206804765E-2</v>
      </c>
    </row>
    <row r="286" spans="1:8" ht="16.5" customHeight="1" x14ac:dyDescent="0.25">
      <c r="A286" s="511"/>
      <c r="B286" s="512" t="s">
        <v>91</v>
      </c>
      <c r="C286" s="513">
        <f>C290+C293+C297</f>
        <v>79224</v>
      </c>
      <c r="D286" s="513">
        <f>D288+D289+D292+D296</f>
        <v>302000</v>
      </c>
      <c r="E286" s="513">
        <f>E290+E293+E297</f>
        <v>86922</v>
      </c>
      <c r="F286" s="293">
        <f>E286/C286</f>
        <v>1.0971675249924266</v>
      </c>
      <c r="G286" s="426">
        <f>E286/D286</f>
        <v>0.28782119205298012</v>
      </c>
      <c r="H286" s="294">
        <f>E286/E285</f>
        <v>1</v>
      </c>
    </row>
    <row r="287" spans="1:8" ht="16.5" customHeight="1" x14ac:dyDescent="0.25">
      <c r="A287" s="277"/>
      <c r="B287" s="512" t="s">
        <v>370</v>
      </c>
      <c r="C287" s="514">
        <f>C291+C295+C298</f>
        <v>1848.39</v>
      </c>
      <c r="D287" s="514">
        <f t="shared" ref="D287" si="47">D291+D295</f>
        <v>0</v>
      </c>
      <c r="E287" s="514">
        <f>E291+E295+E298</f>
        <v>0</v>
      </c>
      <c r="F287" s="293">
        <f>E287/C287</f>
        <v>0</v>
      </c>
      <c r="G287" s="426" t="e">
        <f>E287/D287</f>
        <v>#DIV/0!</v>
      </c>
      <c r="H287" s="294">
        <f>E287/E285</f>
        <v>0</v>
      </c>
    </row>
    <row r="288" spans="1:8" ht="17.25" customHeight="1" x14ac:dyDescent="0.25">
      <c r="A288" s="408">
        <v>92095</v>
      </c>
      <c r="B288" s="409" t="s">
        <v>96</v>
      </c>
      <c r="C288" s="515">
        <v>0</v>
      </c>
      <c r="D288" s="516">
        <v>0</v>
      </c>
      <c r="E288" s="515">
        <v>0</v>
      </c>
      <c r="F288" s="412" t="e">
        <f>E288/C288</f>
        <v>#DIV/0!</v>
      </c>
      <c r="G288" s="413" t="e">
        <f>E288/D288</f>
        <v>#DIV/0!</v>
      </c>
      <c r="H288" s="412">
        <f>E288/E285</f>
        <v>0</v>
      </c>
    </row>
    <row r="289" spans="1:8" ht="17.25" customHeight="1" x14ac:dyDescent="0.25">
      <c r="A289" s="441">
        <v>92570</v>
      </c>
      <c r="B289" s="442" t="s">
        <v>377</v>
      </c>
      <c r="C289" s="517">
        <f t="shared" ref="C289" si="48">C290+C291</f>
        <v>47554</v>
      </c>
      <c r="D289" s="517">
        <f t="shared" ref="D289:E289" si="49">D290+D291</f>
        <v>250000</v>
      </c>
      <c r="E289" s="517">
        <f t="shared" si="49"/>
        <v>54377</v>
      </c>
      <c r="F289" s="444">
        <f t="shared" si="33"/>
        <v>1.1434789923034865</v>
      </c>
      <c r="G289" s="445">
        <f t="shared" si="42"/>
        <v>0.21750800000000001</v>
      </c>
      <c r="H289" s="412">
        <f>E289/E285</f>
        <v>0.62558385679114603</v>
      </c>
    </row>
    <row r="290" spans="1:8" ht="17.25" customHeight="1" x14ac:dyDescent="0.25">
      <c r="A290" s="277"/>
      <c r="B290" s="283" t="s">
        <v>100</v>
      </c>
      <c r="C290" s="497">
        <v>47554</v>
      </c>
      <c r="D290" s="498">
        <v>250000</v>
      </c>
      <c r="E290" s="497">
        <v>54377</v>
      </c>
      <c r="F290" s="269">
        <f t="shared" si="33"/>
        <v>1.1434789923034865</v>
      </c>
      <c r="G290" s="123">
        <f t="shared" si="42"/>
        <v>0.21750800000000001</v>
      </c>
      <c r="H290" s="281">
        <f>E290/E289</f>
        <v>1</v>
      </c>
    </row>
    <row r="291" spans="1:8" ht="17.25" customHeight="1" x14ac:dyDescent="0.25">
      <c r="A291" s="277"/>
      <c r="B291" s="283" t="s">
        <v>345</v>
      </c>
      <c r="C291" s="518">
        <v>0</v>
      </c>
      <c r="D291" s="498">
        <v>0</v>
      </c>
      <c r="E291" s="518">
        <v>0</v>
      </c>
      <c r="F291" s="269" t="e">
        <f t="shared" ref="F291" si="50">E291/C291</f>
        <v>#DIV/0!</v>
      </c>
      <c r="G291" s="123" t="e">
        <f t="shared" ref="G291" si="51">E291/D291</f>
        <v>#DIV/0!</v>
      </c>
      <c r="H291" s="281">
        <f>E291/E289</f>
        <v>0</v>
      </c>
    </row>
    <row r="292" spans="1:8" ht="17.25" customHeight="1" x14ac:dyDescent="0.25">
      <c r="A292" s="441">
        <v>93540</v>
      </c>
      <c r="B292" s="442" t="s">
        <v>101</v>
      </c>
      <c r="C292" s="517">
        <f>C293+C294</f>
        <v>1848.39</v>
      </c>
      <c r="D292" s="517">
        <f>D293</f>
        <v>0</v>
      </c>
      <c r="E292" s="517">
        <f>E293+E294</f>
        <v>0</v>
      </c>
      <c r="F292" s="444">
        <f t="shared" si="33"/>
        <v>0</v>
      </c>
      <c r="G292" s="445" t="e">
        <f t="shared" si="42"/>
        <v>#DIV/0!</v>
      </c>
      <c r="H292" s="444">
        <f>E292/E285</f>
        <v>0</v>
      </c>
    </row>
    <row r="293" spans="1:8" ht="17.25" customHeight="1" x14ac:dyDescent="0.25">
      <c r="A293" s="277"/>
      <c r="B293" s="512" t="s">
        <v>102</v>
      </c>
      <c r="C293" s="518">
        <v>0</v>
      </c>
      <c r="D293" s="498">
        <v>0</v>
      </c>
      <c r="E293" s="518">
        <v>0</v>
      </c>
      <c r="F293" s="293" t="e">
        <f t="shared" si="33"/>
        <v>#DIV/0!</v>
      </c>
      <c r="G293" s="426" t="e">
        <f t="shared" si="42"/>
        <v>#DIV/0!</v>
      </c>
      <c r="H293" s="294" t="e">
        <f>E293/E292</f>
        <v>#DIV/0!</v>
      </c>
    </row>
    <row r="294" spans="1:8" ht="17.25" customHeight="1" x14ac:dyDescent="0.25">
      <c r="A294" s="277"/>
      <c r="B294" s="512" t="s">
        <v>103</v>
      </c>
      <c r="C294" s="514">
        <f t="shared" ref="C294:E294" si="52">C295</f>
        <v>1848.39</v>
      </c>
      <c r="D294" s="514">
        <f t="shared" si="52"/>
        <v>0</v>
      </c>
      <c r="E294" s="514">
        <f t="shared" si="52"/>
        <v>0</v>
      </c>
      <c r="F294" s="293">
        <f t="shared" ref="F294:F295" si="53">E294/C294</f>
        <v>0</v>
      </c>
      <c r="G294" s="426" t="e">
        <f t="shared" ref="G294:G295" si="54">E294/D294</f>
        <v>#DIV/0!</v>
      </c>
      <c r="H294" s="294" t="e">
        <f>E294/E292</f>
        <v>#DIV/0!</v>
      </c>
    </row>
    <row r="295" spans="1:8" ht="17.25" customHeight="1" x14ac:dyDescent="0.25">
      <c r="A295" s="277"/>
      <c r="B295" s="283" t="s">
        <v>298</v>
      </c>
      <c r="C295" s="518">
        <v>1848.39</v>
      </c>
      <c r="D295" s="519">
        <v>0</v>
      </c>
      <c r="E295" s="518">
        <v>0</v>
      </c>
      <c r="F295" s="293">
        <f t="shared" si="53"/>
        <v>0</v>
      </c>
      <c r="G295" s="426" t="e">
        <f t="shared" si="54"/>
        <v>#DIV/0!</v>
      </c>
      <c r="H295" s="281" t="e">
        <f>E295/E294</f>
        <v>#DIV/0!</v>
      </c>
    </row>
    <row r="296" spans="1:8" ht="17.25" customHeight="1" x14ac:dyDescent="0.25">
      <c r="A296" s="441">
        <v>94740</v>
      </c>
      <c r="B296" s="442" t="s">
        <v>104</v>
      </c>
      <c r="C296" s="517">
        <f>C297+C298</f>
        <v>31670</v>
      </c>
      <c r="D296" s="462">
        <f>D297</f>
        <v>52000</v>
      </c>
      <c r="E296" s="517">
        <f>E297+E298</f>
        <v>32545</v>
      </c>
      <c r="F296" s="444">
        <f t="shared" si="33"/>
        <v>1.0276286706662456</v>
      </c>
      <c r="G296" s="445">
        <f t="shared" si="42"/>
        <v>0.62586538461538466</v>
      </c>
      <c r="H296" s="444">
        <f>E296/E285</f>
        <v>0.37441614320885391</v>
      </c>
    </row>
    <row r="297" spans="1:8" ht="17.25" customHeight="1" x14ac:dyDescent="0.25">
      <c r="A297" s="511"/>
      <c r="B297" s="283" t="s">
        <v>102</v>
      </c>
      <c r="C297" s="520">
        <f>20590+11080</f>
        <v>31670</v>
      </c>
      <c r="D297" s="521">
        <v>52000</v>
      </c>
      <c r="E297" s="520">
        <f>22065+10480</f>
        <v>32545</v>
      </c>
      <c r="F297" s="301">
        <f t="shared" si="33"/>
        <v>1.0276286706662456</v>
      </c>
      <c r="G297" s="123">
        <f t="shared" si="42"/>
        <v>0.62586538461538466</v>
      </c>
      <c r="H297" s="281">
        <f>E297/E296</f>
        <v>1</v>
      </c>
    </row>
    <row r="298" spans="1:8" ht="17.25" customHeight="1" x14ac:dyDescent="0.25">
      <c r="A298" s="511"/>
      <c r="B298" s="283" t="s">
        <v>488</v>
      </c>
      <c r="C298" s="520">
        <v>0</v>
      </c>
      <c r="D298" s="521"/>
      <c r="E298" s="520">
        <v>0</v>
      </c>
      <c r="F298" s="522"/>
      <c r="G298" s="353"/>
      <c r="H298" s="281"/>
    </row>
    <row r="299" spans="1:8" ht="17.25" customHeight="1" x14ac:dyDescent="0.25">
      <c r="A299" s="523"/>
      <c r="B299" s="454" t="s">
        <v>314</v>
      </c>
      <c r="C299" s="524">
        <f>C190+C199+C212+C221+C228+C240+C250+C260+C267+C271+C279+C284+C286</f>
        <v>869102.61</v>
      </c>
      <c r="D299" s="524">
        <f>D178+D190+D199+D212+D221+D228+D240+D250+D260+D267+D271+D279+D284+D286</f>
        <v>6183550</v>
      </c>
      <c r="E299" s="524">
        <f>E190+E199+E212+E221+E228+E240+E250+E260+E267+E271+E279+E284+E286</f>
        <v>987471.34000000008</v>
      </c>
      <c r="F299" s="525">
        <f t="shared" si="33"/>
        <v>1.1361964958314876</v>
      </c>
      <c r="G299" s="526">
        <f t="shared" si="42"/>
        <v>0.15969327328152924</v>
      </c>
      <c r="H299" s="505">
        <f>E299/E303</f>
        <v>0.77531732853430302</v>
      </c>
    </row>
    <row r="300" spans="1:8" ht="17.25" customHeight="1" x14ac:dyDescent="0.25">
      <c r="A300" s="527"/>
      <c r="B300" s="467" t="s">
        <v>342</v>
      </c>
      <c r="C300" s="528">
        <f>C200</f>
        <v>20855</v>
      </c>
      <c r="D300" s="528">
        <f>D200</f>
        <v>0</v>
      </c>
      <c r="E300" s="528">
        <f>E200</f>
        <v>14458</v>
      </c>
      <c r="F300" s="529">
        <f t="shared" ref="F300:F302" si="55">E300/C300</f>
        <v>0.69326300647326777</v>
      </c>
      <c r="G300" s="530" t="e">
        <f t="shared" ref="G300:G302" si="56">E300/D300</f>
        <v>#DIV/0!</v>
      </c>
      <c r="H300" s="469">
        <f>E300/E303</f>
        <v>1.1351760280909978E-2</v>
      </c>
    </row>
    <row r="301" spans="1:8" ht="17.25" customHeight="1" x14ac:dyDescent="0.25">
      <c r="A301" s="527"/>
      <c r="B301" s="467" t="s">
        <v>343</v>
      </c>
      <c r="C301" s="429">
        <f>C213</f>
        <v>241973</v>
      </c>
      <c r="D301" s="429">
        <f>D213</f>
        <v>0</v>
      </c>
      <c r="E301" s="429">
        <f>E213</f>
        <v>271638</v>
      </c>
      <c r="F301" s="529">
        <f t="shared" si="55"/>
        <v>1.122596322730222</v>
      </c>
      <c r="G301" s="530" t="e">
        <f t="shared" si="56"/>
        <v>#DIV/0!</v>
      </c>
      <c r="H301" s="469">
        <f>E301/E303</f>
        <v>0.21327773268680486</v>
      </c>
    </row>
    <row r="302" spans="1:8" ht="17.25" customHeight="1" x14ac:dyDescent="0.25">
      <c r="A302" s="527"/>
      <c r="B302" s="467" t="s">
        <v>1067</v>
      </c>
      <c r="C302" s="850">
        <f>C239</f>
        <v>0</v>
      </c>
      <c r="D302" s="850">
        <f t="shared" ref="D302:E302" si="57">D239</f>
        <v>0</v>
      </c>
      <c r="E302" s="850">
        <f t="shared" si="57"/>
        <v>67.73</v>
      </c>
      <c r="F302" s="529" t="e">
        <f t="shared" si="55"/>
        <v>#DIV/0!</v>
      </c>
      <c r="G302" s="530" t="e">
        <f t="shared" si="56"/>
        <v>#DIV/0!</v>
      </c>
      <c r="H302" s="469">
        <f>E302/E303</f>
        <v>5.3178497982157482E-5</v>
      </c>
    </row>
    <row r="303" spans="1:8" ht="17.25" customHeight="1" x14ac:dyDescent="0.25">
      <c r="A303" s="527"/>
      <c r="B303" s="467" t="s">
        <v>1068</v>
      </c>
      <c r="C303" s="531">
        <f>C299+C300+C301+C302</f>
        <v>1131930.6099999999</v>
      </c>
      <c r="D303" s="531">
        <f t="shared" ref="D303:E303" si="58">D299+D300+D301+D302</f>
        <v>6183550</v>
      </c>
      <c r="E303" s="531">
        <f t="shared" si="58"/>
        <v>1273635.07</v>
      </c>
      <c r="F303" s="529">
        <f t="shared" ref="F303" si="59">E303/C303</f>
        <v>1.1251882922399281</v>
      </c>
      <c r="G303" s="530">
        <f t="shared" ref="G303" si="60">E303/D303</f>
        <v>0.20597150019002031</v>
      </c>
      <c r="H303" s="469">
        <f>E303/E307</f>
        <v>0.9648623490093744</v>
      </c>
    </row>
    <row r="304" spans="1:8" ht="17.25" customHeight="1" x14ac:dyDescent="0.25">
      <c r="A304" s="532"/>
      <c r="B304" s="486" t="s">
        <v>105</v>
      </c>
      <c r="C304" s="533">
        <f t="shared" ref="C304:E304" si="61">C305+C306</f>
        <v>1848.39</v>
      </c>
      <c r="D304" s="533">
        <f t="shared" si="61"/>
        <v>0</v>
      </c>
      <c r="E304" s="533">
        <f t="shared" si="61"/>
        <v>46382.31</v>
      </c>
      <c r="F304" s="534">
        <f t="shared" si="33"/>
        <v>25.093356921428917</v>
      </c>
      <c r="G304" s="535" t="e">
        <f t="shared" si="42"/>
        <v>#DIV/0!</v>
      </c>
      <c r="H304" s="418">
        <f>E304/E307</f>
        <v>3.5137650990625588E-2</v>
      </c>
    </row>
    <row r="305" spans="1:8" ht="17.25" customHeight="1" x14ac:dyDescent="0.25">
      <c r="A305" s="511"/>
      <c r="B305" s="283" t="s">
        <v>369</v>
      </c>
      <c r="C305" s="536">
        <v>0</v>
      </c>
      <c r="D305" s="536">
        <v>0</v>
      </c>
      <c r="E305" s="536">
        <v>0</v>
      </c>
      <c r="F305" s="301" t="e">
        <f t="shared" si="33"/>
        <v>#DIV/0!</v>
      </c>
      <c r="G305" s="123" t="e">
        <f t="shared" si="42"/>
        <v>#DIV/0!</v>
      </c>
      <c r="H305" s="281">
        <f>E305/E304</f>
        <v>0</v>
      </c>
    </row>
    <row r="306" spans="1:8" ht="17.25" customHeight="1" x14ac:dyDescent="0.25">
      <c r="A306" s="511"/>
      <c r="B306" s="283" t="s">
        <v>106</v>
      </c>
      <c r="C306" s="536">
        <f>C215+C251+C287</f>
        <v>1848.39</v>
      </c>
      <c r="D306" s="536">
        <f>D215+D287</f>
        <v>0</v>
      </c>
      <c r="E306" s="536">
        <f>E215+E251+E287</f>
        <v>46382.31</v>
      </c>
      <c r="F306" s="301">
        <f t="shared" ref="F306" si="62">E306/C306</f>
        <v>25.093356921428917</v>
      </c>
      <c r="G306" s="123" t="e">
        <f t="shared" ref="G306" si="63">E306/D306</f>
        <v>#DIV/0!</v>
      </c>
      <c r="H306" s="281">
        <f>E306/E304</f>
        <v>1</v>
      </c>
    </row>
    <row r="307" spans="1:8" ht="17.25" customHeight="1" x14ac:dyDescent="0.25">
      <c r="A307" s="537"/>
      <c r="B307" s="538" t="s">
        <v>107</v>
      </c>
      <c r="C307" s="539">
        <f t="shared" ref="C307:E307" si="64">C303+C304</f>
        <v>1133778.9999999998</v>
      </c>
      <c r="D307" s="539">
        <f t="shared" si="64"/>
        <v>6183550</v>
      </c>
      <c r="E307" s="539">
        <f t="shared" si="64"/>
        <v>1320017.3800000001</v>
      </c>
      <c r="F307" s="540">
        <f t="shared" si="33"/>
        <v>1.1642633881911735</v>
      </c>
      <c r="G307" s="541">
        <f t="shared" si="42"/>
        <v>0.21347241956481311</v>
      </c>
      <c r="H307" s="542">
        <f>H303+H304</f>
        <v>1</v>
      </c>
    </row>
    <row r="308" spans="1:8" ht="17.25" customHeight="1" x14ac:dyDescent="0.25">
      <c r="A308" s="210"/>
      <c r="B308" s="210"/>
      <c r="C308" s="210"/>
      <c r="D308" s="210"/>
      <c r="E308" s="210"/>
      <c r="F308" s="210"/>
      <c r="G308" s="210"/>
      <c r="H308" s="210"/>
    </row>
    <row r="309" spans="1:8" ht="17.25" customHeight="1" x14ac:dyDescent="0.25">
      <c r="A309" s="764" t="s">
        <v>650</v>
      </c>
      <c r="B309" s="764"/>
      <c r="C309" s="764"/>
      <c r="D309" s="764"/>
      <c r="E309" s="764"/>
      <c r="F309" s="764"/>
      <c r="G309" s="764"/>
      <c r="H309" s="764"/>
    </row>
    <row r="310" spans="1:8" ht="17.25" customHeight="1" x14ac:dyDescent="0.25">
      <c r="A310" s="764" t="s">
        <v>786</v>
      </c>
      <c r="B310" s="764"/>
      <c r="C310" s="764"/>
      <c r="D310" s="764"/>
      <c r="E310" s="764"/>
      <c r="F310" s="764"/>
      <c r="G310" s="764"/>
      <c r="H310" s="764"/>
    </row>
    <row r="311" spans="1:8" ht="17.25" customHeight="1" x14ac:dyDescent="0.25">
      <c r="A311" s="764" t="s">
        <v>1074</v>
      </c>
      <c r="B311" s="764"/>
      <c r="C311" s="764"/>
      <c r="D311" s="764"/>
      <c r="E311" s="764"/>
      <c r="F311" s="764"/>
      <c r="G311" s="764"/>
      <c r="H311" s="764"/>
    </row>
    <row r="312" spans="1:8" ht="17.25" customHeight="1" x14ac:dyDescent="0.25">
      <c r="A312" s="212"/>
      <c r="B312" s="764" t="s">
        <v>787</v>
      </c>
      <c r="C312" s="764"/>
      <c r="D312" s="764"/>
      <c r="E312" s="764"/>
      <c r="F312" s="764"/>
      <c r="G312" s="764"/>
      <c r="H312" s="764"/>
    </row>
    <row r="313" spans="1:8" ht="17.25" customHeight="1" x14ac:dyDescent="0.25">
      <c r="A313" s="764" t="s">
        <v>1069</v>
      </c>
      <c r="B313" s="764"/>
      <c r="C313" s="764"/>
      <c r="D313" s="764"/>
      <c r="E313" s="764"/>
      <c r="F313" s="764"/>
      <c r="G313" s="764"/>
      <c r="H313" s="764"/>
    </row>
    <row r="314" spans="1:8" ht="17.25" customHeight="1" x14ac:dyDescent="0.25">
      <c r="A314" s="212" t="s">
        <v>1070</v>
      </c>
      <c r="B314" s="212"/>
      <c r="C314" s="212"/>
      <c r="D314" s="212"/>
      <c r="E314" s="212"/>
      <c r="F314" s="212"/>
      <c r="G314" s="212"/>
      <c r="H314" s="212"/>
    </row>
    <row r="315" spans="1:8" ht="17.25" customHeight="1" x14ac:dyDescent="0.25">
      <c r="A315" s="212"/>
      <c r="B315" s="212" t="s">
        <v>1071</v>
      </c>
      <c r="C315" s="212"/>
      <c r="D315" s="212"/>
      <c r="E315" s="212"/>
      <c r="F315" s="212"/>
      <c r="G315" s="212"/>
      <c r="H315" s="212"/>
    </row>
    <row r="316" spans="1:8" ht="17.25" customHeight="1" x14ac:dyDescent="0.25">
      <c r="A316" s="212"/>
      <c r="B316" s="764" t="s">
        <v>788</v>
      </c>
      <c r="C316" s="764"/>
      <c r="D316" s="764"/>
      <c r="E316" s="764"/>
      <c r="F316" s="764"/>
      <c r="G316" s="764"/>
      <c r="H316" s="764"/>
    </row>
    <row r="317" spans="1:8" ht="17.25" customHeight="1" x14ac:dyDescent="0.25">
      <c r="A317" s="764" t="s">
        <v>789</v>
      </c>
      <c r="B317" s="764"/>
      <c r="C317" s="764"/>
      <c r="D317" s="764"/>
      <c r="E317" s="764"/>
      <c r="F317" s="764"/>
      <c r="G317" s="764"/>
      <c r="H317" s="764"/>
    </row>
    <row r="318" spans="1:8" ht="17.25" customHeight="1" x14ac:dyDescent="0.25">
      <c r="A318" s="212"/>
      <c r="B318" s="212" t="s">
        <v>1072</v>
      </c>
      <c r="C318" s="212"/>
      <c r="D318" s="212"/>
      <c r="E318" s="212"/>
      <c r="F318" s="212"/>
      <c r="G318" s="212"/>
      <c r="H318" s="212"/>
    </row>
    <row r="319" spans="1:8" ht="17.25" customHeight="1" x14ac:dyDescent="0.25">
      <c r="A319" s="212" t="s">
        <v>1073</v>
      </c>
      <c r="B319" s="212"/>
      <c r="C319" s="212"/>
      <c r="D319" s="212"/>
      <c r="E319" s="212"/>
      <c r="F319" s="212"/>
      <c r="G319" s="212"/>
      <c r="H319" s="212"/>
    </row>
    <row r="320" spans="1:8" ht="17.25" customHeight="1" x14ac:dyDescent="0.25">
      <c r="A320" s="764" t="s">
        <v>550</v>
      </c>
      <c r="B320" s="764"/>
      <c r="C320" s="764"/>
      <c r="D320" s="764"/>
      <c r="E320" s="764"/>
      <c r="F320" s="764"/>
      <c r="G320" s="764"/>
      <c r="H320" s="764"/>
    </row>
    <row r="321" spans="1:8" ht="17.25" customHeight="1" x14ac:dyDescent="0.25">
      <c r="A321" s="764" t="s">
        <v>790</v>
      </c>
      <c r="B321" s="764"/>
      <c r="C321" s="764"/>
      <c r="D321" s="764"/>
      <c r="E321" s="764"/>
      <c r="F321" s="764"/>
      <c r="G321" s="764"/>
      <c r="H321" s="764"/>
    </row>
    <row r="322" spans="1:8" ht="17.25" customHeight="1" x14ac:dyDescent="0.25">
      <c r="A322" s="212" t="s">
        <v>791</v>
      </c>
      <c r="B322" s="212"/>
      <c r="C322" s="212"/>
      <c r="D322" s="212"/>
      <c r="E322" s="212"/>
      <c r="F322" s="212"/>
      <c r="G322" s="212"/>
      <c r="H322" s="212"/>
    </row>
    <row r="323" spans="1:8" ht="17.25" customHeight="1" x14ac:dyDescent="0.25">
      <c r="A323" s="808" t="s">
        <v>350</v>
      </c>
      <c r="B323" s="808"/>
      <c r="C323" s="808"/>
      <c r="D323" s="808"/>
      <c r="E323" s="808"/>
      <c r="F323" s="808"/>
      <c r="G323" s="808"/>
      <c r="H323" s="808"/>
    </row>
    <row r="324" spans="1:8" ht="17.25" customHeight="1" x14ac:dyDescent="0.25">
      <c r="A324" s="215"/>
      <c r="B324" s="215"/>
      <c r="C324" s="215"/>
      <c r="D324" s="215"/>
      <c r="E324" s="215"/>
      <c r="F324" s="215"/>
      <c r="G324" s="215"/>
      <c r="H324" s="215"/>
    </row>
    <row r="325" spans="1:8" ht="16.5" customHeight="1" x14ac:dyDescent="0.3">
      <c r="A325" s="122"/>
      <c r="B325" s="122"/>
      <c r="C325" s="122"/>
      <c r="D325" s="122"/>
      <c r="E325" s="122"/>
      <c r="F325" s="122"/>
      <c r="G325" s="122"/>
      <c r="H325" s="122"/>
    </row>
    <row r="326" spans="1:8" ht="16.5" customHeight="1" x14ac:dyDescent="0.3">
      <c r="A326" s="122"/>
      <c r="B326" s="29"/>
      <c r="C326" s="29"/>
      <c r="D326" s="29"/>
      <c r="E326" s="29"/>
      <c r="F326" s="29"/>
      <c r="G326" s="29"/>
      <c r="H326" s="740">
        <v>5</v>
      </c>
    </row>
    <row r="327" spans="1:8" ht="16.5" customHeight="1" x14ac:dyDescent="0.3">
      <c r="A327" s="122"/>
      <c r="B327" s="29"/>
      <c r="C327" s="29"/>
      <c r="D327" s="29"/>
      <c r="E327" s="29"/>
      <c r="F327" s="29"/>
      <c r="G327" s="29"/>
      <c r="H327" s="30"/>
    </row>
    <row r="328" spans="1:8" ht="21" customHeight="1" x14ac:dyDescent="0.25">
      <c r="A328" s="807" t="s">
        <v>651</v>
      </c>
      <c r="B328" s="807"/>
      <c r="C328" s="807"/>
      <c r="D328" s="807"/>
      <c r="E328" s="807"/>
      <c r="F328" s="807"/>
      <c r="G328" s="807"/>
      <c r="H328" s="807"/>
    </row>
    <row r="329" spans="1:8" ht="15" customHeight="1" x14ac:dyDescent="0.25">
      <c r="A329" s="50"/>
      <c r="B329" s="50"/>
      <c r="C329" s="50"/>
      <c r="D329" s="50"/>
      <c r="E329" s="29"/>
      <c r="F329" s="29"/>
      <c r="G329" s="29"/>
      <c r="H329" s="30"/>
    </row>
    <row r="330" spans="1:8" ht="17.25" customHeight="1" x14ac:dyDescent="0.25">
      <c r="A330" s="761" t="s">
        <v>652</v>
      </c>
      <c r="B330" s="761"/>
      <c r="C330" s="761"/>
      <c r="D330" s="761"/>
      <c r="E330" s="761"/>
      <c r="F330" s="761"/>
      <c r="G330" s="761"/>
      <c r="H330" s="761"/>
    </row>
    <row r="331" spans="1:8" ht="17.25" customHeight="1" x14ac:dyDescent="0.25">
      <c r="A331" s="761" t="s">
        <v>653</v>
      </c>
      <c r="B331" s="761"/>
      <c r="C331" s="761"/>
      <c r="D331" s="761"/>
      <c r="E331" s="761"/>
      <c r="F331" s="761"/>
      <c r="G331" s="761"/>
      <c r="H331" s="761"/>
    </row>
    <row r="332" spans="1:8" ht="18.75" customHeight="1" x14ac:dyDescent="0.25">
      <c r="A332" s="51"/>
      <c r="B332" s="51"/>
      <c r="C332" s="775" t="s">
        <v>108</v>
      </c>
      <c r="D332" s="775"/>
      <c r="E332" s="775"/>
      <c r="F332" s="51"/>
      <c r="G332" s="51"/>
      <c r="H332" s="30"/>
    </row>
    <row r="333" spans="1:8" ht="17.25" customHeight="1" x14ac:dyDescent="0.3">
      <c r="A333" s="52"/>
      <c r="B333" s="813" t="s">
        <v>109</v>
      </c>
      <c r="C333" s="159" t="s">
        <v>346</v>
      </c>
      <c r="D333" s="794" t="s">
        <v>654</v>
      </c>
      <c r="E333" s="794" t="s">
        <v>110</v>
      </c>
      <c r="F333" s="794" t="s">
        <v>378</v>
      </c>
      <c r="G333" s="817" t="s">
        <v>8</v>
      </c>
    </row>
    <row r="334" spans="1:8" ht="17.25" customHeight="1" x14ac:dyDescent="0.3">
      <c r="A334" s="52"/>
      <c r="B334" s="814"/>
      <c r="C334" s="182" t="s">
        <v>347</v>
      </c>
      <c r="D334" s="816"/>
      <c r="E334" s="816"/>
      <c r="F334" s="816"/>
      <c r="G334" s="818"/>
    </row>
    <row r="335" spans="1:8" ht="17.25" customHeight="1" x14ac:dyDescent="0.3">
      <c r="A335" s="52"/>
      <c r="B335" s="815"/>
      <c r="C335" s="33" t="s">
        <v>645</v>
      </c>
      <c r="D335" s="795"/>
      <c r="E335" s="180" t="s">
        <v>379</v>
      </c>
      <c r="F335" s="180" t="s">
        <v>655</v>
      </c>
      <c r="G335" s="819"/>
    </row>
    <row r="336" spans="1:8" ht="17.25" customHeight="1" x14ac:dyDescent="0.3">
      <c r="A336" s="52"/>
      <c r="B336" s="126">
        <v>1</v>
      </c>
      <c r="C336" s="126">
        <v>2</v>
      </c>
      <c r="D336" s="74">
        <v>3</v>
      </c>
      <c r="E336" s="125">
        <v>4</v>
      </c>
      <c r="F336" s="125">
        <v>5</v>
      </c>
      <c r="G336" s="125">
        <v>6</v>
      </c>
    </row>
    <row r="337" spans="1:10" ht="17.25" customHeight="1" x14ac:dyDescent="0.3">
      <c r="A337" s="52"/>
      <c r="B337" s="543" t="s">
        <v>489</v>
      </c>
      <c r="C337" s="544">
        <v>0</v>
      </c>
      <c r="D337" s="544">
        <v>0</v>
      </c>
      <c r="E337" s="545">
        <f>C337-D337</f>
        <v>0</v>
      </c>
      <c r="F337" s="545">
        <f>E389</f>
        <v>0</v>
      </c>
      <c r="G337" s="546" t="e">
        <f>F337/D337</f>
        <v>#DIV/0!</v>
      </c>
    </row>
    <row r="338" spans="1:10" ht="17.25" customHeight="1" x14ac:dyDescent="0.3">
      <c r="A338" s="52"/>
      <c r="B338" s="543" t="s">
        <v>490</v>
      </c>
      <c r="C338" s="547">
        <v>35770288</v>
      </c>
      <c r="D338" s="547">
        <v>35770288</v>
      </c>
      <c r="E338" s="545">
        <f t="shared" ref="E338:E343" si="65">C338-D338</f>
        <v>0</v>
      </c>
      <c r="F338" s="271">
        <f>E387</f>
        <v>8262528.1299999999</v>
      </c>
      <c r="G338" s="546">
        <f t="shared" ref="G338:G339" si="66">F338/D338</f>
        <v>0.23098858275896464</v>
      </c>
    </row>
    <row r="339" spans="1:10" ht="17.25" customHeight="1" x14ac:dyDescent="0.3">
      <c r="A339" s="52"/>
      <c r="B339" s="543" t="s">
        <v>491</v>
      </c>
      <c r="C339" s="547">
        <v>6183551</v>
      </c>
      <c r="D339" s="547">
        <v>6183551</v>
      </c>
      <c r="E339" s="545">
        <f t="shared" si="65"/>
        <v>0</v>
      </c>
      <c r="F339" s="271">
        <f>E388</f>
        <v>125958.83</v>
      </c>
      <c r="G339" s="546">
        <f t="shared" si="66"/>
        <v>2.0369983202208571E-2</v>
      </c>
    </row>
    <row r="340" spans="1:10" ht="17.25" customHeight="1" x14ac:dyDescent="0.3">
      <c r="A340" s="52"/>
      <c r="B340" s="548" t="s">
        <v>492</v>
      </c>
      <c r="C340" s="549">
        <v>0</v>
      </c>
      <c r="D340" s="550">
        <v>0</v>
      </c>
      <c r="E340" s="545">
        <f t="shared" si="65"/>
        <v>0</v>
      </c>
      <c r="F340" s="550">
        <f>E390</f>
        <v>0</v>
      </c>
      <c r="G340" s="551" t="e">
        <f>F340/D340</f>
        <v>#DIV/0!</v>
      </c>
      <c r="J340" s="151"/>
    </row>
    <row r="341" spans="1:10" ht="17.25" customHeight="1" x14ac:dyDescent="0.3">
      <c r="A341" s="52"/>
      <c r="B341" s="552" t="s">
        <v>493</v>
      </c>
      <c r="C341" s="553">
        <v>0</v>
      </c>
      <c r="D341" s="554">
        <v>25472.3</v>
      </c>
      <c r="E341" s="545">
        <f t="shared" si="65"/>
        <v>-25472.3</v>
      </c>
      <c r="F341" s="554">
        <v>0</v>
      </c>
      <c r="G341" s="555">
        <f>F341/D341</f>
        <v>0</v>
      </c>
    </row>
    <row r="342" spans="1:10" ht="17.25" customHeight="1" x14ac:dyDescent="0.3">
      <c r="A342" s="52"/>
      <c r="B342" s="556" t="s">
        <v>494</v>
      </c>
      <c r="C342" s="557">
        <v>0</v>
      </c>
      <c r="D342" s="558">
        <f xml:space="preserve"> 3082.6+206744.61+6372.62+860.01+2111.75+420.89+1000</f>
        <v>220592.48</v>
      </c>
      <c r="E342" s="545">
        <f t="shared" si="65"/>
        <v>-220592.48</v>
      </c>
      <c r="F342" s="559">
        <f>E392</f>
        <v>28744.32</v>
      </c>
      <c r="G342" s="560">
        <f>F342/D342</f>
        <v>0.13030507658284635</v>
      </c>
    </row>
    <row r="343" spans="1:10" ht="17.25" customHeight="1" x14ac:dyDescent="0.3">
      <c r="A343" s="52"/>
      <c r="B343" s="561" t="s">
        <v>327</v>
      </c>
      <c r="C343" s="562">
        <f>C338+C339+C337+C340+C341+C342</f>
        <v>41953839</v>
      </c>
      <c r="D343" s="562">
        <f t="shared" ref="D343:F343" si="67">D338+D339+D337+D340+D341+D342</f>
        <v>42199903.779999994</v>
      </c>
      <c r="E343" s="545">
        <f t="shared" si="65"/>
        <v>-246064.77999999374</v>
      </c>
      <c r="F343" s="562">
        <f t="shared" si="67"/>
        <v>8417231.2799999993</v>
      </c>
      <c r="G343" s="563">
        <f>F343/D343</f>
        <v>0.19946091166182275</v>
      </c>
      <c r="J343" s="151"/>
    </row>
    <row r="344" spans="1:10" ht="12" customHeight="1" x14ac:dyDescent="0.25">
      <c r="A344" s="55"/>
      <c r="B344" s="55"/>
      <c r="C344" s="55"/>
      <c r="D344" s="55"/>
      <c r="E344" s="55"/>
      <c r="F344" s="55"/>
      <c r="G344" s="55"/>
      <c r="H344" s="30"/>
    </row>
    <row r="345" spans="1:10" ht="17.25" customHeight="1" x14ac:dyDescent="0.25">
      <c r="A345" s="212"/>
      <c r="B345" s="764" t="s">
        <v>792</v>
      </c>
      <c r="C345" s="764"/>
      <c r="D345" s="764"/>
      <c r="E345" s="764"/>
      <c r="F345" s="764"/>
      <c r="G345" s="764"/>
      <c r="H345" s="764"/>
    </row>
    <row r="346" spans="1:10" ht="17.25" customHeight="1" x14ac:dyDescent="0.25">
      <c r="A346" s="764" t="s">
        <v>315</v>
      </c>
      <c r="B346" s="764"/>
      <c r="C346" s="764"/>
      <c r="D346" s="764"/>
      <c r="E346" s="764"/>
      <c r="F346" s="764"/>
      <c r="G346" s="764"/>
      <c r="H346" s="764"/>
    </row>
    <row r="347" spans="1:10" ht="17.25" customHeight="1" x14ac:dyDescent="0.25">
      <c r="A347" s="212"/>
      <c r="B347" s="212" t="s">
        <v>656</v>
      </c>
      <c r="C347" s="212"/>
      <c r="D347" s="212"/>
      <c r="E347" s="212"/>
      <c r="F347" s="212"/>
      <c r="G347" s="212"/>
      <c r="H347" s="212"/>
    </row>
    <row r="348" spans="1:10" ht="17.25" customHeight="1" x14ac:dyDescent="0.25">
      <c r="A348" s="792" t="s">
        <v>570</v>
      </c>
      <c r="B348" s="792"/>
      <c r="C348" s="792"/>
      <c r="D348" s="792"/>
      <c r="E348" s="792"/>
      <c r="F348" s="792"/>
      <c r="G348" s="792"/>
      <c r="H348" s="792"/>
    </row>
    <row r="349" spans="1:10" ht="17.25" customHeight="1" x14ac:dyDescent="0.25">
      <c r="A349" s="19"/>
      <c r="B349" s="764" t="s">
        <v>569</v>
      </c>
      <c r="C349" s="764"/>
      <c r="D349" s="764"/>
      <c r="E349" s="764"/>
      <c r="F349" s="257"/>
      <c r="G349" s="19"/>
      <c r="H349" s="213"/>
    </row>
    <row r="350" spans="1:10" ht="17.25" customHeight="1" x14ac:dyDescent="0.25">
      <c r="A350" s="19"/>
      <c r="B350" s="764" t="s">
        <v>598</v>
      </c>
      <c r="C350" s="764"/>
      <c r="D350" s="764"/>
      <c r="E350" s="764"/>
      <c r="F350" s="19" t="s">
        <v>461</v>
      </c>
      <c r="G350" s="19"/>
      <c r="H350" s="213"/>
    </row>
    <row r="351" spans="1:10" ht="17.25" customHeight="1" x14ac:dyDescent="0.25">
      <c r="A351" s="19"/>
      <c r="B351" s="764" t="s">
        <v>599</v>
      </c>
      <c r="C351" s="764"/>
      <c r="D351" s="764"/>
      <c r="E351" s="764"/>
      <c r="F351" s="19"/>
      <c r="G351" s="19"/>
      <c r="H351" s="213"/>
    </row>
    <row r="352" spans="1:10" ht="17.25" customHeight="1" x14ac:dyDescent="0.25">
      <c r="A352" s="19"/>
      <c r="B352" s="764" t="s">
        <v>657</v>
      </c>
      <c r="C352" s="764"/>
      <c r="D352" s="764"/>
      <c r="E352" s="764"/>
      <c r="F352" s="764"/>
      <c r="G352" s="764"/>
      <c r="H352" s="213"/>
    </row>
    <row r="353" spans="1:12" ht="17.25" customHeight="1" x14ac:dyDescent="0.25">
      <c r="A353" s="19"/>
      <c r="B353" s="19" t="s">
        <v>554</v>
      </c>
      <c r="C353" s="793">
        <v>3082.6</v>
      </c>
      <c r="D353" s="793"/>
      <c r="E353" s="238" t="s">
        <v>658</v>
      </c>
      <c r="F353" s="212"/>
      <c r="G353" s="212"/>
      <c r="H353" s="212"/>
      <c r="I353" s="214"/>
      <c r="J353" s="214"/>
    </row>
    <row r="354" spans="1:12" ht="17.25" customHeight="1" x14ac:dyDescent="0.25">
      <c r="A354" s="19"/>
      <c r="B354" s="19"/>
      <c r="C354" s="245"/>
      <c r="D354" s="245"/>
      <c r="E354" s="238" t="s">
        <v>659</v>
      </c>
      <c r="F354" s="212"/>
      <c r="G354" s="212"/>
      <c r="H354" s="212"/>
      <c r="I354" s="214"/>
      <c r="J354" s="214"/>
    </row>
    <row r="355" spans="1:12" ht="17.25" customHeight="1" x14ac:dyDescent="0.25">
      <c r="A355" s="19"/>
      <c r="B355" s="19" t="s">
        <v>555</v>
      </c>
      <c r="C355" s="793">
        <v>206744.61</v>
      </c>
      <c r="D355" s="793"/>
      <c r="E355" s="238" t="s">
        <v>661</v>
      </c>
      <c r="F355" s="212"/>
      <c r="G355" s="212"/>
      <c r="H355" s="212"/>
      <c r="I355" s="214"/>
      <c r="J355" s="214"/>
      <c r="K355" s="214"/>
      <c r="L355" s="214"/>
    </row>
    <row r="356" spans="1:12" ht="17.25" customHeight="1" x14ac:dyDescent="0.25">
      <c r="A356" s="19"/>
      <c r="B356" s="19"/>
      <c r="C356" s="245"/>
      <c r="D356" s="245"/>
      <c r="E356" s="238" t="s">
        <v>662</v>
      </c>
      <c r="F356" s="212"/>
      <c r="G356" s="212"/>
      <c r="H356" s="212"/>
      <c r="I356" s="214"/>
      <c r="J356" s="214"/>
      <c r="K356" s="214"/>
      <c r="L356" s="214"/>
    </row>
    <row r="357" spans="1:12" ht="17.25" customHeight="1" x14ac:dyDescent="0.25">
      <c r="A357" s="19"/>
      <c r="B357" s="19"/>
      <c r="C357" s="245"/>
      <c r="D357" s="245"/>
      <c r="E357" s="238" t="s">
        <v>660</v>
      </c>
      <c r="F357" s="212"/>
      <c r="G357" s="212"/>
      <c r="H357" s="212"/>
      <c r="I357" s="214"/>
      <c r="J357" s="214"/>
      <c r="K357" s="214"/>
      <c r="L357" s="214"/>
    </row>
    <row r="358" spans="1:12" ht="17.25" customHeight="1" x14ac:dyDescent="0.25">
      <c r="A358" s="19"/>
      <c r="B358" s="19" t="s">
        <v>556</v>
      </c>
      <c r="C358" s="793">
        <v>6372.62</v>
      </c>
      <c r="D358" s="793"/>
      <c r="E358" s="258" t="s">
        <v>663</v>
      </c>
      <c r="F358" s="258"/>
      <c r="G358" s="212"/>
      <c r="H358" s="212"/>
    </row>
    <row r="359" spans="1:12" ht="17.25" customHeight="1" x14ac:dyDescent="0.25">
      <c r="A359" s="19"/>
      <c r="B359" s="19" t="s">
        <v>557</v>
      </c>
      <c r="C359" s="793">
        <v>860.01</v>
      </c>
      <c r="D359" s="793"/>
      <c r="E359" s="258" t="s">
        <v>495</v>
      </c>
      <c r="F359" s="258"/>
      <c r="G359" s="212"/>
      <c r="H359" s="212"/>
    </row>
    <row r="360" spans="1:12" ht="17.25" customHeight="1" x14ac:dyDescent="0.25">
      <c r="A360" s="19"/>
      <c r="B360" s="19" t="s">
        <v>558</v>
      </c>
      <c r="C360" s="793">
        <v>2111.75</v>
      </c>
      <c r="D360" s="793"/>
      <c r="E360" s="238" t="s">
        <v>664</v>
      </c>
      <c r="F360" s="238"/>
      <c r="G360" s="238"/>
      <c r="H360" s="238"/>
    </row>
    <row r="361" spans="1:12" ht="17.25" customHeight="1" x14ac:dyDescent="0.25">
      <c r="A361" s="19"/>
      <c r="B361" s="19" t="s">
        <v>559</v>
      </c>
      <c r="C361" s="793">
        <v>420.89</v>
      </c>
      <c r="D361" s="793"/>
      <c r="E361" s="238" t="s">
        <v>423</v>
      </c>
      <c r="F361" s="238"/>
      <c r="G361" s="238"/>
      <c r="H361" s="238"/>
    </row>
    <row r="362" spans="1:12" ht="17.25" customHeight="1" x14ac:dyDescent="0.25">
      <c r="A362" s="19"/>
      <c r="B362" s="19" t="s">
        <v>560</v>
      </c>
      <c r="C362" s="793">
        <v>1000</v>
      </c>
      <c r="D362" s="793"/>
      <c r="E362" s="238" t="s">
        <v>561</v>
      </c>
      <c r="F362" s="212"/>
      <c r="G362" s="212"/>
      <c r="H362" s="212"/>
    </row>
    <row r="363" spans="1:12" ht="17.25" customHeight="1" x14ac:dyDescent="0.25">
      <c r="A363" s="19"/>
      <c r="B363" s="259" t="s">
        <v>111</v>
      </c>
      <c r="C363" s="804">
        <f>C353++C355+C358+C359+C360+C361+C362</f>
        <v>220592.48</v>
      </c>
      <c r="D363" s="804"/>
      <c r="E363" s="232"/>
      <c r="F363" s="232"/>
      <c r="G363" s="232"/>
      <c r="H363" s="213"/>
    </row>
    <row r="364" spans="1:12" ht="17.25" customHeight="1" x14ac:dyDescent="0.25">
      <c r="A364" s="202"/>
      <c r="B364" s="202"/>
      <c r="C364" s="202"/>
      <c r="D364" s="202"/>
      <c r="E364" s="202"/>
      <c r="F364" s="202"/>
      <c r="G364" s="202"/>
      <c r="H364" s="214"/>
    </row>
    <row r="365" spans="1:12" ht="17.25" customHeight="1" x14ac:dyDescent="0.25">
      <c r="A365" s="202"/>
      <c r="B365" s="202"/>
      <c r="C365" s="202"/>
      <c r="D365" s="202"/>
      <c r="E365" s="202"/>
      <c r="F365" s="202"/>
      <c r="G365" s="202"/>
      <c r="H365" s="214"/>
    </row>
    <row r="366" spans="1:12" ht="17.25" customHeight="1" x14ac:dyDescent="0.25">
      <c r="A366" s="202"/>
      <c r="B366" s="202"/>
      <c r="C366" s="202"/>
      <c r="D366" s="202"/>
      <c r="E366" s="202"/>
      <c r="F366" s="202"/>
      <c r="G366" s="202"/>
      <c r="H366" s="214"/>
    </row>
    <row r="367" spans="1:12" ht="17.25" customHeight="1" x14ac:dyDescent="0.25">
      <c r="A367" s="202"/>
      <c r="B367" s="202"/>
      <c r="C367" s="202"/>
      <c r="D367" s="202"/>
      <c r="E367" s="202"/>
      <c r="F367" s="202"/>
      <c r="G367" s="202"/>
      <c r="H367" s="214"/>
    </row>
    <row r="368" spans="1:12" ht="17.25" customHeight="1" x14ac:dyDescent="0.25">
      <c r="A368" s="202"/>
      <c r="B368" s="202"/>
      <c r="C368" s="202"/>
      <c r="D368" s="202"/>
      <c r="E368" s="202"/>
      <c r="F368" s="202"/>
      <c r="G368" s="202"/>
      <c r="H368" s="214"/>
    </row>
    <row r="369" spans="1:8" ht="17.25" customHeight="1" x14ac:dyDescent="0.25">
      <c r="A369" s="202"/>
      <c r="B369" s="202"/>
      <c r="C369" s="202"/>
      <c r="D369" s="202"/>
      <c r="E369" s="202"/>
      <c r="F369" s="202"/>
      <c r="G369" s="202"/>
      <c r="H369" s="214"/>
    </row>
    <row r="370" spans="1:8" ht="17.25" customHeight="1" x14ac:dyDescent="0.25">
      <c r="A370" s="202"/>
      <c r="B370" s="202"/>
      <c r="C370" s="202"/>
      <c r="D370" s="202"/>
      <c r="E370" s="202"/>
      <c r="F370" s="202"/>
      <c r="G370" s="202"/>
      <c r="H370" s="214"/>
    </row>
    <row r="371" spans="1:8" ht="17.25" customHeight="1" x14ac:dyDescent="0.25">
      <c r="A371" s="202"/>
      <c r="B371" s="202"/>
      <c r="C371" s="202"/>
      <c r="D371" s="202"/>
      <c r="E371" s="202"/>
      <c r="F371" s="202"/>
      <c r="G371" s="202"/>
      <c r="H371" s="214"/>
    </row>
    <row r="372" spans="1:8" ht="17.25" customHeight="1" x14ac:dyDescent="0.25">
      <c r="A372" s="202"/>
      <c r="B372" s="202"/>
      <c r="C372" s="202"/>
      <c r="D372" s="202"/>
      <c r="E372" s="202"/>
      <c r="F372" s="202"/>
      <c r="G372" s="202"/>
      <c r="H372" s="214"/>
    </row>
    <row r="373" spans="1:8" ht="17.25" customHeight="1" x14ac:dyDescent="0.25">
      <c r="A373" s="202"/>
      <c r="B373" s="202"/>
      <c r="C373" s="202"/>
      <c r="D373" s="202"/>
      <c r="E373" s="202"/>
      <c r="F373" s="202"/>
      <c r="G373" s="202"/>
      <c r="H373" s="214"/>
    </row>
    <row r="374" spans="1:8" ht="17.25" customHeight="1" x14ac:dyDescent="0.25">
      <c r="A374" s="202"/>
      <c r="B374" s="202"/>
      <c r="C374" s="202"/>
      <c r="D374" s="202"/>
      <c r="E374" s="202"/>
      <c r="F374" s="202"/>
      <c r="G374" s="202"/>
      <c r="H374" s="214"/>
    </row>
    <row r="375" spans="1:8" ht="17.25" customHeight="1" x14ac:dyDescent="0.25">
      <c r="A375" s="202"/>
      <c r="B375" s="202"/>
      <c r="C375" s="202"/>
      <c r="D375" s="202"/>
      <c r="E375" s="202"/>
      <c r="F375" s="202"/>
      <c r="G375" s="202"/>
      <c r="H375" s="214"/>
    </row>
    <row r="376" spans="1:8" ht="17.25" customHeight="1" x14ac:dyDescent="0.25">
      <c r="A376" s="202"/>
      <c r="B376" s="202"/>
      <c r="C376" s="202"/>
      <c r="D376" s="202"/>
      <c r="E376" s="202"/>
      <c r="F376" s="202"/>
      <c r="G376" s="202"/>
      <c r="H376" s="214"/>
    </row>
    <row r="377" spans="1:8" ht="17.25" customHeight="1" x14ac:dyDescent="0.25">
      <c r="A377" s="202"/>
      <c r="B377" s="202"/>
      <c r="C377" s="202"/>
      <c r="D377" s="202"/>
      <c r="E377" s="202"/>
      <c r="F377" s="202"/>
      <c r="G377" s="202"/>
      <c r="H377" s="214"/>
    </row>
    <row r="378" spans="1:8" ht="17.25" customHeight="1" x14ac:dyDescent="0.25">
      <c r="A378" s="202"/>
      <c r="B378" s="202"/>
      <c r="C378" s="202"/>
      <c r="D378" s="202"/>
      <c r="E378" s="202"/>
      <c r="F378" s="202"/>
      <c r="G378" s="202"/>
      <c r="H378" s="738">
        <v>6</v>
      </c>
    </row>
    <row r="379" spans="1:8" ht="17.25" customHeight="1" x14ac:dyDescent="0.25">
      <c r="A379" s="202"/>
      <c r="B379" s="202"/>
      <c r="C379" s="202"/>
      <c r="D379" s="202"/>
      <c r="E379" s="202"/>
      <c r="F379" s="202"/>
      <c r="G379" s="202"/>
      <c r="H379" s="734"/>
    </row>
    <row r="380" spans="1:8" ht="17.25" customHeight="1" x14ac:dyDescent="0.25">
      <c r="A380" s="202"/>
      <c r="B380" s="202"/>
      <c r="C380" s="202"/>
      <c r="D380" s="202"/>
      <c r="E380" s="202"/>
      <c r="F380" s="202"/>
      <c r="G380" s="202"/>
      <c r="H380" s="734"/>
    </row>
    <row r="381" spans="1:8" ht="17.25" customHeight="1" x14ac:dyDescent="0.25">
      <c r="A381" s="202"/>
      <c r="B381" s="202"/>
      <c r="C381" s="202"/>
      <c r="D381" s="202"/>
      <c r="E381" s="202"/>
      <c r="F381" s="202"/>
      <c r="G381" s="202"/>
      <c r="H381" s="214"/>
    </row>
    <row r="382" spans="1:8" ht="17.25" customHeight="1" x14ac:dyDescent="0.25">
      <c r="A382" s="761" t="s">
        <v>705</v>
      </c>
      <c r="B382" s="761"/>
      <c r="C382" s="761"/>
      <c r="D382" s="761"/>
      <c r="E382" s="761"/>
      <c r="F382" s="761"/>
      <c r="G382" s="761"/>
      <c r="H382" s="761"/>
    </row>
    <row r="383" spans="1:8" ht="17.25" customHeight="1" x14ac:dyDescent="0.25">
      <c r="A383" s="55"/>
      <c r="B383" s="55"/>
      <c r="C383" s="760" t="s">
        <v>108</v>
      </c>
      <c r="D383" s="760"/>
      <c r="E383" s="760"/>
      <c r="F383" s="55"/>
      <c r="G383" s="55"/>
      <c r="H383" s="30"/>
    </row>
    <row r="384" spans="1:8" ht="17.25" customHeight="1" x14ac:dyDescent="0.25">
      <c r="A384" s="820" t="s">
        <v>112</v>
      </c>
      <c r="B384" s="762" t="s">
        <v>109</v>
      </c>
      <c r="C384" s="181" t="s">
        <v>59</v>
      </c>
      <c r="D384" s="794" t="s">
        <v>665</v>
      </c>
      <c r="E384" s="178" t="s">
        <v>59</v>
      </c>
      <c r="F384" s="766" t="s">
        <v>41</v>
      </c>
      <c r="G384" s="767"/>
      <c r="H384" s="769" t="s">
        <v>10</v>
      </c>
    </row>
    <row r="385" spans="1:11" ht="17.25" customHeight="1" x14ac:dyDescent="0.25">
      <c r="A385" s="821"/>
      <c r="B385" s="763"/>
      <c r="C385" s="33" t="s">
        <v>563</v>
      </c>
      <c r="D385" s="795"/>
      <c r="E385" s="179" t="s">
        <v>655</v>
      </c>
      <c r="F385" s="34" t="s">
        <v>8</v>
      </c>
      <c r="G385" s="34" t="s">
        <v>9</v>
      </c>
      <c r="H385" s="770"/>
      <c r="K385" s="158"/>
    </row>
    <row r="386" spans="1:11" ht="17.25" customHeight="1" x14ac:dyDescent="0.25">
      <c r="A386" s="74">
        <v>1</v>
      </c>
      <c r="B386" s="126">
        <v>2</v>
      </c>
      <c r="C386" s="127">
        <v>3</v>
      </c>
      <c r="D386" s="153">
        <v>4</v>
      </c>
      <c r="E386" s="127">
        <v>5</v>
      </c>
      <c r="F386" s="127">
        <v>6</v>
      </c>
      <c r="G386" s="127">
        <v>7</v>
      </c>
      <c r="H386" s="129">
        <v>8</v>
      </c>
    </row>
    <row r="387" spans="1:11" ht="17.25" customHeight="1" x14ac:dyDescent="0.25">
      <c r="A387" s="266">
        <v>10</v>
      </c>
      <c r="B387" s="564" t="s">
        <v>302</v>
      </c>
      <c r="C387" s="271">
        <v>8648356.3300000001</v>
      </c>
      <c r="D387" s="565">
        <v>35770288</v>
      </c>
      <c r="E387" s="271">
        <v>8262528.1299999999</v>
      </c>
      <c r="F387" s="301">
        <f t="shared" ref="F387:F393" si="68">E387/C387</f>
        <v>0.95538710648847647</v>
      </c>
      <c r="G387" s="301">
        <f t="shared" ref="G387:G393" si="69">E387/D387</f>
        <v>0.23098858275896464</v>
      </c>
      <c r="H387" s="270">
        <f>E387/E393</f>
        <v>0.98162066065980791</v>
      </c>
      <c r="J387" s="151"/>
    </row>
    <row r="388" spans="1:11" ht="17.25" customHeight="1" x14ac:dyDescent="0.25">
      <c r="A388" s="266">
        <v>21</v>
      </c>
      <c r="B388" s="564" t="s">
        <v>303</v>
      </c>
      <c r="C388" s="271">
        <v>425104.61</v>
      </c>
      <c r="D388" s="565">
        <v>6183551</v>
      </c>
      <c r="E388" s="271">
        <v>125958.83</v>
      </c>
      <c r="F388" s="301">
        <f t="shared" si="68"/>
        <v>0.2963007858230472</v>
      </c>
      <c r="G388" s="301">
        <f t="shared" si="69"/>
        <v>2.0369983202208571E-2</v>
      </c>
      <c r="H388" s="270">
        <f>E388/E393</f>
        <v>1.4964401691003553E-2</v>
      </c>
    </row>
    <row r="389" spans="1:11" ht="17.25" customHeight="1" x14ac:dyDescent="0.25">
      <c r="A389" s="566" t="s">
        <v>426</v>
      </c>
      <c r="B389" s="567" t="s">
        <v>304</v>
      </c>
      <c r="C389" s="568">
        <v>0</v>
      </c>
      <c r="D389" s="569">
        <v>0</v>
      </c>
      <c r="E389" s="568">
        <v>0</v>
      </c>
      <c r="F389" s="570" t="e">
        <f t="shared" si="68"/>
        <v>#DIV/0!</v>
      </c>
      <c r="G389" s="570" t="e">
        <f t="shared" si="69"/>
        <v>#DIV/0!</v>
      </c>
      <c r="H389" s="571">
        <f>E389/E393</f>
        <v>0</v>
      </c>
    </row>
    <row r="390" spans="1:11" ht="17.25" customHeight="1" x14ac:dyDescent="0.25">
      <c r="A390" s="572">
        <v>22</v>
      </c>
      <c r="B390" s="573" t="s">
        <v>473</v>
      </c>
      <c r="C390" s="574">
        <f>0+0+0+0+0</f>
        <v>0</v>
      </c>
      <c r="D390" s="574">
        <v>0</v>
      </c>
      <c r="E390" s="574">
        <f>0+0+0+0+0</f>
        <v>0</v>
      </c>
      <c r="F390" s="575" t="e">
        <f t="shared" si="68"/>
        <v>#DIV/0!</v>
      </c>
      <c r="G390" s="575" t="e">
        <f t="shared" si="69"/>
        <v>#DIV/0!</v>
      </c>
      <c r="H390" s="576">
        <f>E390/E393</f>
        <v>0</v>
      </c>
    </row>
    <row r="391" spans="1:11" ht="17.25" customHeight="1" x14ac:dyDescent="0.25">
      <c r="A391" s="577">
        <v>31</v>
      </c>
      <c r="B391" s="578" t="s">
        <v>115</v>
      </c>
      <c r="C391" s="579">
        <v>0</v>
      </c>
      <c r="D391" s="579">
        <v>25472.3</v>
      </c>
      <c r="E391" s="579">
        <v>0</v>
      </c>
      <c r="F391" s="580" t="e">
        <f t="shared" si="68"/>
        <v>#DIV/0!</v>
      </c>
      <c r="G391" s="580">
        <f t="shared" si="69"/>
        <v>0</v>
      </c>
      <c r="H391" s="581">
        <f>E391/E393</f>
        <v>0</v>
      </c>
      <c r="J391" s="158"/>
    </row>
    <row r="392" spans="1:11" ht="17.25" customHeight="1" x14ac:dyDescent="0.25">
      <c r="A392" s="582" t="s">
        <v>116</v>
      </c>
      <c r="B392" s="583" t="s">
        <v>117</v>
      </c>
      <c r="C392" s="559">
        <f>1775.63+7089.98</f>
        <v>8865.61</v>
      </c>
      <c r="D392" s="584">
        <f>D342</f>
        <v>220592.48</v>
      </c>
      <c r="E392" s="559">
        <v>28744.32</v>
      </c>
      <c r="F392" s="585">
        <f t="shared" si="68"/>
        <v>3.2422269872011062</v>
      </c>
      <c r="G392" s="585">
        <f t="shared" si="69"/>
        <v>0.13030507658284635</v>
      </c>
      <c r="H392" s="586">
        <f>E392/E393</f>
        <v>3.4149376491886059E-3</v>
      </c>
    </row>
    <row r="393" spans="1:11" ht="17.25" customHeight="1" x14ac:dyDescent="0.25">
      <c r="A393" s="587"/>
      <c r="B393" s="561" t="s">
        <v>326</v>
      </c>
      <c r="C393" s="753">
        <f>C387+C388+C389+C390+C391+C392</f>
        <v>9082326.5499999989</v>
      </c>
      <c r="D393" s="562">
        <f t="shared" ref="D393" si="70">D387+D388+D389+D390+D391+D392</f>
        <v>42199903.779999994</v>
      </c>
      <c r="E393" s="753">
        <f>E387+E388+E389+E390+E391+E392</f>
        <v>8417231.2799999993</v>
      </c>
      <c r="F393" s="298">
        <f t="shared" si="68"/>
        <v>0.92677038572236758</v>
      </c>
      <c r="G393" s="298">
        <f t="shared" si="69"/>
        <v>0.19946091166182275</v>
      </c>
      <c r="H393" s="276">
        <f>H387+H388+H389+H390+H391+H392</f>
        <v>1</v>
      </c>
    </row>
    <row r="394" spans="1:11" ht="17.25" customHeight="1" x14ac:dyDescent="0.25">
      <c r="A394" s="51"/>
      <c r="B394" s="51"/>
      <c r="C394" s="51"/>
      <c r="D394" s="51"/>
      <c r="E394" s="51"/>
      <c r="F394" s="51"/>
      <c r="G394" s="51"/>
    </row>
    <row r="395" spans="1:11" ht="17.25" customHeight="1" x14ac:dyDescent="0.25">
      <c r="A395" s="203"/>
      <c r="B395" s="761" t="s">
        <v>706</v>
      </c>
      <c r="C395" s="761"/>
      <c r="D395" s="761"/>
      <c r="E395" s="761"/>
      <c r="F395" s="761"/>
      <c r="G395" s="761"/>
      <c r="H395" s="761"/>
      <c r="I395" s="761"/>
    </row>
    <row r="396" spans="1:11" ht="17.25" customHeight="1" x14ac:dyDescent="0.25">
      <c r="A396" s="203" t="s">
        <v>707</v>
      </c>
      <c r="B396" s="203"/>
      <c r="C396" s="203"/>
      <c r="D396" s="203"/>
      <c r="E396" s="203"/>
      <c r="F396" s="203"/>
      <c r="G396" s="203"/>
      <c r="H396" s="203"/>
      <c r="I396" s="203"/>
    </row>
    <row r="397" spans="1:11" ht="17.25" customHeight="1" x14ac:dyDescent="0.25">
      <c r="A397" s="764" t="s">
        <v>708</v>
      </c>
      <c r="B397" s="764"/>
      <c r="C397" s="764"/>
      <c r="D397" s="764"/>
      <c r="E397" s="764"/>
      <c r="F397" s="764"/>
      <c r="G397" s="764"/>
      <c r="H397" s="764"/>
      <c r="I397" s="764"/>
    </row>
    <row r="398" spans="1:11" ht="17.25" customHeight="1" x14ac:dyDescent="0.25">
      <c r="A398" s="212"/>
      <c r="B398" s="212"/>
      <c r="C398" s="212"/>
      <c r="D398" s="212"/>
      <c r="E398" s="212"/>
      <c r="F398" s="212"/>
      <c r="G398" s="212"/>
      <c r="H398" s="212"/>
      <c r="I398" s="212"/>
    </row>
    <row r="399" spans="1:11" ht="17.25" customHeight="1" x14ac:dyDescent="0.25">
      <c r="A399" s="212"/>
      <c r="B399" s="212"/>
      <c r="C399" s="212"/>
      <c r="D399" s="212"/>
      <c r="E399" s="212"/>
      <c r="F399" s="212"/>
      <c r="G399" s="212"/>
      <c r="H399" s="212"/>
      <c r="I399" s="212"/>
    </row>
    <row r="400" spans="1:11" ht="17.25" customHeight="1" x14ac:dyDescent="0.25">
      <c r="A400" s="212"/>
      <c r="B400" s="212"/>
      <c r="C400" s="212"/>
      <c r="D400" s="212"/>
      <c r="E400" s="212"/>
      <c r="F400" s="212"/>
      <c r="G400" s="212"/>
      <c r="H400" s="212"/>
      <c r="I400" s="212"/>
    </row>
    <row r="401" spans="1:9" ht="17.25" customHeight="1" x14ac:dyDescent="0.25">
      <c r="A401" s="212"/>
      <c r="B401" s="212"/>
      <c r="C401" s="212"/>
      <c r="D401" s="212"/>
      <c r="E401" s="212"/>
      <c r="F401" s="212"/>
      <c r="G401" s="212"/>
      <c r="H401" s="212"/>
      <c r="I401" s="212"/>
    </row>
    <row r="402" spans="1:9" ht="17.25" customHeight="1" x14ac:dyDescent="0.25">
      <c r="A402" s="212"/>
      <c r="B402" s="212"/>
      <c r="C402" s="212"/>
      <c r="D402" s="212"/>
      <c r="E402" s="212"/>
      <c r="F402" s="212"/>
      <c r="G402" s="212"/>
      <c r="H402" s="212"/>
      <c r="I402" s="212"/>
    </row>
    <row r="403" spans="1:9" ht="17.25" customHeight="1" x14ac:dyDescent="0.25">
      <c r="A403" s="212"/>
      <c r="B403" s="212"/>
      <c r="C403" s="212"/>
      <c r="D403" s="212"/>
      <c r="E403" s="212"/>
      <c r="F403" s="212"/>
      <c r="G403" s="212"/>
      <c r="H403" s="212"/>
      <c r="I403" s="212"/>
    </row>
    <row r="404" spans="1:9" ht="17.25" customHeight="1" x14ac:dyDescent="0.25">
      <c r="A404" s="212"/>
      <c r="B404" s="212"/>
      <c r="C404" s="212"/>
      <c r="D404" s="212"/>
      <c r="E404" s="212"/>
      <c r="F404" s="212"/>
      <c r="G404" s="212"/>
      <c r="H404" s="212"/>
      <c r="I404" s="212"/>
    </row>
    <row r="405" spans="1:9" ht="17.25" customHeight="1" x14ac:dyDescent="0.25">
      <c r="A405" s="212"/>
      <c r="B405" s="212"/>
      <c r="C405" s="212"/>
      <c r="D405" s="212"/>
      <c r="E405" s="212"/>
      <c r="F405" s="212"/>
      <c r="G405" s="212"/>
      <c r="H405" s="212"/>
      <c r="I405" s="212"/>
    </row>
    <row r="406" spans="1:9" ht="17.25" customHeight="1" x14ac:dyDescent="0.25">
      <c r="A406" s="212"/>
      <c r="B406" s="212"/>
      <c r="C406" s="212"/>
      <c r="D406" s="212"/>
      <c r="E406" s="212"/>
      <c r="F406" s="212"/>
      <c r="G406" s="212"/>
      <c r="H406" s="212"/>
      <c r="I406" s="212"/>
    </row>
    <row r="407" spans="1:9" ht="17.25" customHeight="1" x14ac:dyDescent="0.25">
      <c r="A407" s="212"/>
      <c r="B407" s="212"/>
      <c r="C407" s="212"/>
      <c r="D407" s="212"/>
      <c r="E407" s="212"/>
      <c r="F407" s="212"/>
      <c r="G407" s="212"/>
      <c r="H407" s="212"/>
      <c r="I407" s="212"/>
    </row>
    <row r="408" spans="1:9" ht="17.25" customHeight="1" x14ac:dyDescent="0.25">
      <c r="A408" s="212"/>
      <c r="B408" s="212"/>
      <c r="C408" s="212"/>
      <c r="D408" s="212"/>
      <c r="E408" s="212"/>
      <c r="F408" s="212"/>
      <c r="G408" s="212"/>
      <c r="H408" s="212"/>
      <c r="I408" s="212"/>
    </row>
    <row r="409" spans="1:9" ht="17.25" customHeight="1" x14ac:dyDescent="0.25">
      <c r="A409" s="212"/>
      <c r="B409" s="212"/>
      <c r="C409" s="212"/>
      <c r="D409" s="212"/>
      <c r="E409" s="212"/>
      <c r="F409" s="212"/>
      <c r="G409" s="212"/>
      <c r="H409" s="212"/>
      <c r="I409" s="212"/>
    </row>
    <row r="410" spans="1:9" ht="17.25" customHeight="1" x14ac:dyDescent="0.25">
      <c r="A410" s="212"/>
      <c r="B410" s="212"/>
      <c r="C410" s="212"/>
      <c r="D410" s="212"/>
      <c r="E410" s="212"/>
      <c r="F410" s="212"/>
      <c r="G410" s="212"/>
      <c r="H410" s="212"/>
      <c r="I410" s="212"/>
    </row>
    <row r="411" spans="1:9" ht="17.25" customHeight="1" x14ac:dyDescent="0.25">
      <c r="A411" s="212"/>
      <c r="B411" s="212"/>
      <c r="C411" s="212"/>
      <c r="D411" s="212"/>
      <c r="E411" s="212"/>
      <c r="F411" s="212"/>
      <c r="G411" s="212"/>
      <c r="H411" s="212"/>
      <c r="I411" s="212"/>
    </row>
    <row r="412" spans="1:9" ht="17.25" customHeight="1" x14ac:dyDescent="0.25">
      <c r="A412" s="212"/>
      <c r="B412" s="212"/>
      <c r="C412" s="212"/>
      <c r="D412" s="212"/>
      <c r="E412" s="212"/>
      <c r="F412" s="212"/>
      <c r="G412" s="212"/>
      <c r="H412" s="212"/>
      <c r="I412" s="212"/>
    </row>
    <row r="413" spans="1:9" ht="17.25" customHeight="1" x14ac:dyDescent="0.25">
      <c r="A413" s="212"/>
      <c r="B413" s="212"/>
      <c r="C413" s="212"/>
      <c r="D413" s="212"/>
      <c r="E413" s="212"/>
      <c r="F413" s="212"/>
      <c r="G413" s="212"/>
      <c r="H413" s="212"/>
      <c r="I413" s="212"/>
    </row>
    <row r="414" spans="1:9" ht="17.25" customHeight="1" x14ac:dyDescent="0.25">
      <c r="A414" s="212"/>
      <c r="B414" s="212"/>
      <c r="C414" s="212"/>
      <c r="D414" s="212"/>
      <c r="E414" s="212"/>
      <c r="F414" s="212"/>
      <c r="G414" s="212"/>
      <c r="H414" s="212"/>
      <c r="I414" s="212"/>
    </row>
    <row r="415" spans="1:9" ht="17.25" customHeight="1" x14ac:dyDescent="0.25">
      <c r="A415" s="212"/>
      <c r="B415" s="212"/>
      <c r="C415" s="212"/>
      <c r="D415" s="212"/>
      <c r="E415" s="212"/>
      <c r="F415" s="212"/>
      <c r="G415" s="212"/>
      <c r="H415" s="212"/>
      <c r="I415" s="212"/>
    </row>
    <row r="416" spans="1:9" ht="17.25" customHeight="1" x14ac:dyDescent="0.25">
      <c r="A416" s="212"/>
      <c r="B416" s="212"/>
      <c r="C416" s="212"/>
      <c r="D416" s="212"/>
      <c r="E416" s="212"/>
      <c r="F416" s="212"/>
      <c r="G416" s="212"/>
      <c r="H416" s="212"/>
      <c r="I416" s="212"/>
    </row>
    <row r="417" spans="1:9" ht="17.25" customHeight="1" x14ac:dyDescent="0.25">
      <c r="A417" s="212"/>
      <c r="B417" s="212"/>
      <c r="C417" s="212"/>
      <c r="D417" s="212"/>
      <c r="E417" s="212"/>
      <c r="F417" s="212"/>
      <c r="G417" s="212"/>
      <c r="H417" s="212"/>
      <c r="I417" s="212"/>
    </row>
    <row r="418" spans="1:9" ht="17.25" customHeight="1" x14ac:dyDescent="0.25">
      <c r="A418" s="212"/>
      <c r="B418" s="212"/>
      <c r="C418" s="212"/>
      <c r="D418" s="212"/>
      <c r="E418" s="212"/>
      <c r="F418" s="212"/>
      <c r="G418" s="212"/>
      <c r="H418" s="212"/>
      <c r="I418" s="212"/>
    </row>
    <row r="419" spans="1:9" ht="17.25" customHeight="1" x14ac:dyDescent="0.25">
      <c r="A419" s="212"/>
      <c r="B419" s="212"/>
      <c r="C419" s="212"/>
      <c r="D419" s="212"/>
      <c r="E419" s="212"/>
      <c r="F419" s="212"/>
      <c r="G419" s="212"/>
      <c r="H419" s="212"/>
      <c r="I419" s="212"/>
    </row>
    <row r="420" spans="1:9" ht="17.25" customHeight="1" x14ac:dyDescent="0.25">
      <c r="A420" s="212"/>
      <c r="B420" s="212"/>
      <c r="C420" s="212"/>
      <c r="D420" s="212"/>
      <c r="E420" s="212"/>
      <c r="F420" s="212"/>
      <c r="G420" s="212"/>
      <c r="H420" s="212"/>
      <c r="I420" s="212"/>
    </row>
    <row r="421" spans="1:9" ht="17.25" customHeight="1" x14ac:dyDescent="0.25">
      <c r="A421" s="212"/>
      <c r="B421" s="212"/>
      <c r="C421" s="212"/>
      <c r="D421" s="212"/>
      <c r="E421" s="212"/>
      <c r="F421" s="212"/>
      <c r="G421" s="212"/>
      <c r="H421" s="212"/>
      <c r="I421" s="212"/>
    </row>
    <row r="422" spans="1:9" ht="17.25" customHeight="1" x14ac:dyDescent="0.25">
      <c r="A422" s="212"/>
      <c r="B422" s="212"/>
      <c r="C422" s="212"/>
      <c r="D422" s="212"/>
      <c r="E422" s="212"/>
      <c r="F422" s="212"/>
      <c r="G422" s="212"/>
      <c r="H422" s="212"/>
      <c r="I422" s="212"/>
    </row>
    <row r="423" spans="1:9" ht="17.25" customHeight="1" x14ac:dyDescent="0.25">
      <c r="A423" s="212"/>
      <c r="B423" s="212"/>
      <c r="C423" s="212"/>
      <c r="D423" s="212"/>
      <c r="E423" s="212"/>
      <c r="F423" s="212"/>
      <c r="G423" s="212"/>
      <c r="H423" s="212"/>
      <c r="I423" s="212"/>
    </row>
    <row r="424" spans="1:9" ht="17.25" customHeight="1" x14ac:dyDescent="0.25">
      <c r="A424" s="212"/>
      <c r="B424" s="212"/>
      <c r="C424" s="212"/>
      <c r="D424" s="212"/>
      <c r="E424" s="212"/>
      <c r="F424" s="212"/>
      <c r="G424" s="212"/>
      <c r="H424" s="212"/>
      <c r="I424" s="212"/>
    </row>
    <row r="425" spans="1:9" ht="17.25" customHeight="1" x14ac:dyDescent="0.25">
      <c r="A425" s="212"/>
      <c r="B425" s="212"/>
      <c r="C425" s="212"/>
      <c r="D425" s="212"/>
      <c r="E425" s="212"/>
      <c r="F425" s="212"/>
      <c r="G425" s="212"/>
      <c r="H425" s="212"/>
      <c r="I425" s="212"/>
    </row>
    <row r="426" spans="1:9" ht="17.25" customHeight="1" x14ac:dyDescent="0.25">
      <c r="A426" s="212"/>
      <c r="B426" s="212"/>
      <c r="C426" s="212"/>
      <c r="D426" s="212"/>
      <c r="E426" s="212"/>
      <c r="F426" s="212"/>
      <c r="G426" s="212"/>
      <c r="H426" s="212"/>
      <c r="I426" s="212"/>
    </row>
    <row r="427" spans="1:9" ht="17.25" customHeight="1" x14ac:dyDescent="0.25">
      <c r="A427" s="212"/>
      <c r="B427" s="212"/>
      <c r="C427" s="212"/>
      <c r="D427" s="212"/>
      <c r="E427" s="212"/>
      <c r="F427" s="212"/>
      <c r="G427" s="212"/>
      <c r="H427" s="212"/>
      <c r="I427" s="212"/>
    </row>
    <row r="428" spans="1:9" ht="17.25" customHeight="1" x14ac:dyDescent="0.25">
      <c r="A428" s="212"/>
      <c r="B428" s="212"/>
      <c r="C428" s="212"/>
      <c r="D428" s="212"/>
      <c r="E428" s="212"/>
      <c r="F428" s="212"/>
      <c r="G428" s="212"/>
      <c r="H428" s="212"/>
      <c r="I428" s="212"/>
    </row>
    <row r="429" spans="1:9" ht="17.25" customHeight="1" x14ac:dyDescent="0.25">
      <c r="A429" s="212"/>
      <c r="B429" s="212"/>
      <c r="C429" s="212"/>
      <c r="D429" s="212"/>
      <c r="E429" s="212"/>
      <c r="F429" s="212"/>
      <c r="G429" s="212"/>
      <c r="H429" s="739">
        <v>7</v>
      </c>
      <c r="I429" s="212"/>
    </row>
    <row r="430" spans="1:9" ht="17.25" customHeight="1" x14ac:dyDescent="0.25">
      <c r="A430" s="790"/>
      <c r="B430" s="790"/>
      <c r="C430" s="790"/>
      <c r="D430" s="790"/>
      <c r="E430" s="790"/>
      <c r="F430" s="790"/>
      <c r="G430" s="790"/>
      <c r="H430" s="790"/>
    </row>
    <row r="431" spans="1:9" ht="16.5" customHeight="1" x14ac:dyDescent="0.25">
      <c r="A431" s="761" t="s">
        <v>427</v>
      </c>
      <c r="B431" s="761"/>
      <c r="C431" s="761"/>
      <c r="D431" s="761"/>
      <c r="E431" s="761"/>
      <c r="F431" s="761"/>
      <c r="G431" s="761"/>
      <c r="H431" s="761"/>
    </row>
    <row r="432" spans="1:9" ht="16.5" customHeight="1" x14ac:dyDescent="0.25">
      <c r="A432" s="761" t="s">
        <v>538</v>
      </c>
      <c r="B432" s="761"/>
      <c r="C432" s="761"/>
      <c r="D432" s="761"/>
      <c r="E432" s="761"/>
      <c r="F432" s="761"/>
      <c r="G432" s="761"/>
      <c r="H432" s="761"/>
    </row>
    <row r="433" spans="1:11" ht="16.5" customHeight="1" x14ac:dyDescent="0.25">
      <c r="A433" s="51"/>
      <c r="B433" s="51"/>
      <c r="C433" s="760" t="s">
        <v>119</v>
      </c>
      <c r="D433" s="760"/>
      <c r="E433" s="760"/>
      <c r="F433" s="51"/>
      <c r="G433" s="51"/>
      <c r="H433" s="30"/>
    </row>
    <row r="434" spans="1:11" ht="16.5" customHeight="1" x14ac:dyDescent="0.25">
      <c r="A434" s="772" t="s">
        <v>38</v>
      </c>
      <c r="B434" s="762" t="s">
        <v>39</v>
      </c>
      <c r="C434" s="178" t="s">
        <v>59</v>
      </c>
      <c r="D434" s="161" t="s">
        <v>351</v>
      </c>
      <c r="E434" s="120" t="s">
        <v>59</v>
      </c>
      <c r="F434" s="766" t="s">
        <v>41</v>
      </c>
      <c r="G434" s="767"/>
      <c r="H434" s="769" t="s">
        <v>10</v>
      </c>
    </row>
    <row r="435" spans="1:11" ht="16.5" customHeight="1" x14ac:dyDescent="0.25">
      <c r="A435" s="773"/>
      <c r="B435" s="763"/>
      <c r="C435" s="33" t="s">
        <v>563</v>
      </c>
      <c r="D435" s="180" t="s">
        <v>645</v>
      </c>
      <c r="E435" s="33" t="s">
        <v>655</v>
      </c>
      <c r="F435" s="34" t="s">
        <v>8</v>
      </c>
      <c r="G435" s="34" t="s">
        <v>9</v>
      </c>
      <c r="H435" s="770"/>
      <c r="J435" s="158"/>
    </row>
    <row r="436" spans="1:11" ht="16.5" customHeight="1" x14ac:dyDescent="0.25">
      <c r="A436" s="74">
        <v>1</v>
      </c>
      <c r="B436" s="126">
        <v>2</v>
      </c>
      <c r="C436" s="127">
        <v>3</v>
      </c>
      <c r="D436" s="153">
        <v>4</v>
      </c>
      <c r="E436" s="127">
        <v>5</v>
      </c>
      <c r="F436" s="127">
        <v>6</v>
      </c>
      <c r="G436" s="127">
        <v>7</v>
      </c>
      <c r="H436" s="129">
        <v>8</v>
      </c>
      <c r="J436" s="158"/>
    </row>
    <row r="437" spans="1:11" ht="16.5" customHeight="1" x14ac:dyDescent="0.25">
      <c r="A437" s="588">
        <v>16019</v>
      </c>
      <c r="B437" s="589" t="s">
        <v>42</v>
      </c>
      <c r="C437" s="590">
        <v>115975.71</v>
      </c>
      <c r="D437" s="591">
        <v>598239.66</v>
      </c>
      <c r="E437" s="590">
        <v>118423.29</v>
      </c>
      <c r="F437" s="592">
        <f t="shared" ref="F437:F470" si="71">E437/C437</f>
        <v>1.0211042467427014</v>
      </c>
      <c r="G437" s="593">
        <f>E437/D437</f>
        <v>0.19795292408396994</v>
      </c>
      <c r="H437" s="594">
        <f>E437/E470</f>
        <v>1.4069150063796275E-2</v>
      </c>
    </row>
    <row r="438" spans="1:11" ht="16.5" customHeight="1" x14ac:dyDescent="0.25">
      <c r="A438" s="588">
        <v>163</v>
      </c>
      <c r="B438" s="589" t="s">
        <v>44</v>
      </c>
      <c r="C438" s="595">
        <f>C439+C440+C441</f>
        <v>925076.08</v>
      </c>
      <c r="D438" s="595">
        <f>D439+D440+D441</f>
        <v>3173243.25</v>
      </c>
      <c r="E438" s="595">
        <f>E439+E440+E441</f>
        <v>728196.66999999993</v>
      </c>
      <c r="F438" s="592">
        <f t="shared" si="71"/>
        <v>0.78717489917153616</v>
      </c>
      <c r="G438" s="593">
        <f t="shared" ref="G438:G470" si="72">E438/D438</f>
        <v>0.22948025494106067</v>
      </c>
      <c r="H438" s="594">
        <f>E438/E470</f>
        <v>8.6512612731724767E-2</v>
      </c>
    </row>
    <row r="439" spans="1:11" ht="16.5" customHeight="1" x14ac:dyDescent="0.25">
      <c r="A439" s="277">
        <v>16319</v>
      </c>
      <c r="B439" s="278" t="s">
        <v>666</v>
      </c>
      <c r="C439" s="271">
        <v>918419.44</v>
      </c>
      <c r="D439" s="596">
        <v>3117545.25</v>
      </c>
      <c r="E439" s="271">
        <v>721156.02</v>
      </c>
      <c r="F439" s="269">
        <f>E439/C439</f>
        <v>0.78521423718992711</v>
      </c>
      <c r="G439" s="597">
        <f>E439/D439</f>
        <v>0.23132174905881478</v>
      </c>
      <c r="H439" s="302">
        <f>E439/E438</f>
        <v>0.99033138945829025</v>
      </c>
      <c r="J439" s="158"/>
    </row>
    <row r="440" spans="1:11" ht="16.5" customHeight="1" x14ac:dyDescent="0.25">
      <c r="A440" s="277">
        <v>16519</v>
      </c>
      <c r="B440" s="278" t="s">
        <v>667</v>
      </c>
      <c r="C440" s="271">
        <v>3813.21</v>
      </c>
      <c r="D440" s="596">
        <v>41476.870000000003</v>
      </c>
      <c r="E440" s="271">
        <v>2938.32</v>
      </c>
      <c r="F440" s="269">
        <f>E440/C440</f>
        <v>0.77056338360593835</v>
      </c>
      <c r="G440" s="597">
        <f>E440/D440</f>
        <v>7.0842375521585885E-2</v>
      </c>
      <c r="H440" s="302">
        <f>E440/E438</f>
        <v>4.0350637692424503E-3</v>
      </c>
      <c r="J440" s="158"/>
    </row>
    <row r="441" spans="1:11" ht="16.5" customHeight="1" x14ac:dyDescent="0.25">
      <c r="A441" s="277">
        <v>16559</v>
      </c>
      <c r="B441" s="278" t="s">
        <v>679</v>
      </c>
      <c r="C441" s="271">
        <v>2843.43</v>
      </c>
      <c r="D441" s="596">
        <v>14221.13</v>
      </c>
      <c r="E441" s="271">
        <v>4102.33</v>
      </c>
      <c r="F441" s="269">
        <f>E441/C441</f>
        <v>1.4427399302954531</v>
      </c>
      <c r="G441" s="597">
        <f>E441/D441</f>
        <v>0.28846723150691966</v>
      </c>
      <c r="H441" s="302">
        <f>E441/E438</f>
        <v>5.6335467724673892E-3</v>
      </c>
    </row>
    <row r="442" spans="1:11" ht="16.5" customHeight="1" x14ac:dyDescent="0.25">
      <c r="A442" s="588">
        <v>16637</v>
      </c>
      <c r="B442" s="589" t="s">
        <v>45</v>
      </c>
      <c r="C442" s="591">
        <v>76427.199999999997</v>
      </c>
      <c r="D442" s="591">
        <v>367825.91</v>
      </c>
      <c r="E442" s="591">
        <v>86264.17</v>
      </c>
      <c r="F442" s="592">
        <f t="shared" si="71"/>
        <v>1.1287103282600959</v>
      </c>
      <c r="G442" s="593">
        <f t="shared" si="72"/>
        <v>0.23452445207027423</v>
      </c>
      <c r="H442" s="594">
        <f>E442/E470</f>
        <v>1.0248520817643495E-2</v>
      </c>
      <c r="J442" s="158"/>
    </row>
    <row r="443" spans="1:11" ht="16.5" customHeight="1" x14ac:dyDescent="0.25">
      <c r="A443" s="588">
        <v>16795</v>
      </c>
      <c r="B443" s="589" t="s">
        <v>22</v>
      </c>
      <c r="C443" s="591">
        <v>9104.52</v>
      </c>
      <c r="D443" s="591">
        <v>41282.94</v>
      </c>
      <c r="E443" s="591">
        <v>13285.97</v>
      </c>
      <c r="F443" s="592">
        <f t="shared" si="71"/>
        <v>1.4592718781440426</v>
      </c>
      <c r="G443" s="593">
        <f t="shared" si="72"/>
        <v>0.32182712762220905</v>
      </c>
      <c r="H443" s="594">
        <f>E443/E470</f>
        <v>1.5784252039703964E-3</v>
      </c>
      <c r="J443" s="158"/>
    </row>
    <row r="444" spans="1:11" ht="16.5" customHeight="1" x14ac:dyDescent="0.25">
      <c r="A444" s="588">
        <v>16919</v>
      </c>
      <c r="B444" s="589" t="s">
        <v>402</v>
      </c>
      <c r="C444" s="590">
        <v>69175.679999999993</v>
      </c>
      <c r="D444" s="591">
        <v>455993.2</v>
      </c>
      <c r="E444" s="590">
        <v>74618.070000000007</v>
      </c>
      <c r="F444" s="592">
        <f t="shared" si="71"/>
        <v>1.0786749042438037</v>
      </c>
      <c r="G444" s="593">
        <f t="shared" si="72"/>
        <v>0.16363855864517279</v>
      </c>
      <c r="H444" s="594">
        <f>E444/E470</f>
        <v>8.8649185840121072E-3</v>
      </c>
      <c r="J444" s="158"/>
    </row>
    <row r="445" spans="1:11" ht="16.5" customHeight="1" x14ac:dyDescent="0.25">
      <c r="A445" s="588">
        <v>17519</v>
      </c>
      <c r="B445" s="589" t="s">
        <v>23</v>
      </c>
      <c r="C445" s="590">
        <v>711742.99</v>
      </c>
      <c r="D445" s="591">
        <v>1022170.74</v>
      </c>
      <c r="E445" s="590">
        <v>101817.8</v>
      </c>
      <c r="F445" s="592">
        <f t="shared" si="71"/>
        <v>0.14305416622368139</v>
      </c>
      <c r="G445" s="593">
        <f t="shared" si="72"/>
        <v>9.9609386197065275E-2</v>
      </c>
      <c r="H445" s="594">
        <f>E445/E470</f>
        <v>1.2096352899548699E-2</v>
      </c>
      <c r="J445" s="158"/>
    </row>
    <row r="446" spans="1:11" ht="16.5" customHeight="1" x14ac:dyDescent="0.25">
      <c r="A446" s="588">
        <v>180</v>
      </c>
      <c r="B446" s="589" t="s">
        <v>349</v>
      </c>
      <c r="C446" s="591">
        <f>C447+C448</f>
        <v>1411180.64</v>
      </c>
      <c r="D446" s="591">
        <f>D447+D448</f>
        <v>9474226.9000000004</v>
      </c>
      <c r="E446" s="591">
        <f>E447+E448</f>
        <v>535794.32000000007</v>
      </c>
      <c r="F446" s="592">
        <f t="shared" si="71"/>
        <v>0.37967805454020409</v>
      </c>
      <c r="G446" s="593">
        <f t="shared" si="72"/>
        <v>5.6552827545221659E-2</v>
      </c>
      <c r="H446" s="594">
        <f>E446/E470</f>
        <v>6.3654460971399152E-2</v>
      </c>
    </row>
    <row r="447" spans="1:11" ht="16.5" customHeight="1" x14ac:dyDescent="0.25">
      <c r="A447" s="277">
        <v>18019</v>
      </c>
      <c r="B447" s="278" t="s">
        <v>680</v>
      </c>
      <c r="C447" s="598">
        <v>1304621.48</v>
      </c>
      <c r="D447" s="271">
        <v>8965798.9000000004</v>
      </c>
      <c r="E447" s="598">
        <v>409515.65</v>
      </c>
      <c r="F447" s="599">
        <f>E447/C447</f>
        <v>0.3138961425041078</v>
      </c>
      <c r="G447" s="600">
        <f>E447/D447</f>
        <v>4.5675310651904097E-2</v>
      </c>
      <c r="H447" s="302">
        <f>E447/E446</f>
        <v>0.76431502670651674</v>
      </c>
      <c r="J447" s="158"/>
      <c r="K447" s="151"/>
    </row>
    <row r="448" spans="1:11" ht="16.5" customHeight="1" x14ac:dyDescent="0.25">
      <c r="A448" s="277">
        <v>18295</v>
      </c>
      <c r="B448" s="278" t="s">
        <v>670</v>
      </c>
      <c r="C448" s="598">
        <v>106559.16</v>
      </c>
      <c r="D448" s="271">
        <v>508428</v>
      </c>
      <c r="E448" s="598">
        <v>126278.67</v>
      </c>
      <c r="F448" s="599">
        <f t="shared" si="71"/>
        <v>1.1850569204937427</v>
      </c>
      <c r="G448" s="600">
        <f t="shared" si="72"/>
        <v>0.24837080176544171</v>
      </c>
      <c r="H448" s="302">
        <f>E448/E446</f>
        <v>0.23568497329348317</v>
      </c>
      <c r="J448" s="158"/>
      <c r="K448" s="158"/>
    </row>
    <row r="449" spans="1:11" ht="16.5" customHeight="1" x14ac:dyDescent="0.25">
      <c r="A449" s="588">
        <v>19595</v>
      </c>
      <c r="B449" s="589" t="s">
        <v>125</v>
      </c>
      <c r="C449" s="591">
        <v>115384.47</v>
      </c>
      <c r="D449" s="595">
        <v>290287.62</v>
      </c>
      <c r="E449" s="591">
        <v>18655.169999999998</v>
      </c>
      <c r="F449" s="592">
        <f t="shared" si="71"/>
        <v>0.16167834371471307</v>
      </c>
      <c r="G449" s="593">
        <f t="shared" si="72"/>
        <v>6.4264435389976324E-2</v>
      </c>
      <c r="H449" s="594">
        <f>E449/E470</f>
        <v>2.216307165555275E-3</v>
      </c>
      <c r="J449" s="158"/>
      <c r="K449" s="151"/>
    </row>
    <row r="450" spans="1:11" ht="16.5" customHeight="1" x14ac:dyDescent="0.25">
      <c r="A450" s="588">
        <v>47019</v>
      </c>
      <c r="B450" s="589" t="s">
        <v>26</v>
      </c>
      <c r="C450" s="591">
        <v>245387.17</v>
      </c>
      <c r="D450" s="591">
        <v>1287425.1299999999</v>
      </c>
      <c r="E450" s="591">
        <v>70381.23</v>
      </c>
      <c r="F450" s="592">
        <f t="shared" si="71"/>
        <v>0.28681707360657849</v>
      </c>
      <c r="G450" s="593">
        <f t="shared" si="72"/>
        <v>5.4668212045853107E-2</v>
      </c>
      <c r="H450" s="594">
        <f>E450/E470</f>
        <v>8.361565419644737E-3</v>
      </c>
      <c r="J450" s="158"/>
    </row>
    <row r="451" spans="1:11" ht="16.5" customHeight="1" x14ac:dyDescent="0.25">
      <c r="A451" s="588">
        <v>48019</v>
      </c>
      <c r="B451" s="589" t="s">
        <v>48</v>
      </c>
      <c r="C451" s="591">
        <v>61503.98</v>
      </c>
      <c r="D451" s="591">
        <v>382019.61</v>
      </c>
      <c r="E451" s="591">
        <v>37159.760000000002</v>
      </c>
      <c r="F451" s="592">
        <f t="shared" si="71"/>
        <v>0.60418463975827252</v>
      </c>
      <c r="G451" s="593">
        <f t="shared" si="72"/>
        <v>9.7271865179905298E-2</v>
      </c>
      <c r="H451" s="594">
        <f>E451/E470</f>
        <v>4.4147248381180282E-3</v>
      </c>
      <c r="J451" s="158"/>
    </row>
    <row r="452" spans="1:11" ht="16.5" customHeight="1" x14ac:dyDescent="0.25">
      <c r="A452" s="588">
        <v>650</v>
      </c>
      <c r="B452" s="589" t="s">
        <v>49</v>
      </c>
      <c r="C452" s="591">
        <f>C453+C454</f>
        <v>48130.820000000007</v>
      </c>
      <c r="D452" s="591">
        <f>D453+D454</f>
        <v>240723.53</v>
      </c>
      <c r="E452" s="591">
        <f>E453+E454</f>
        <v>70291.23</v>
      </c>
      <c r="F452" s="592">
        <f t="shared" si="71"/>
        <v>1.4604203709805896</v>
      </c>
      <c r="G452" s="593">
        <f t="shared" si="72"/>
        <v>0.2919998306771257</v>
      </c>
      <c r="H452" s="594">
        <f>E452/E470</f>
        <v>8.3508730676104224E-3</v>
      </c>
      <c r="J452" s="158"/>
    </row>
    <row r="453" spans="1:11" ht="16.5" customHeight="1" x14ac:dyDescent="0.25">
      <c r="A453" s="277">
        <v>65095</v>
      </c>
      <c r="B453" s="278" t="s">
        <v>681</v>
      </c>
      <c r="C453" s="271">
        <v>36134.230000000003</v>
      </c>
      <c r="D453" s="601">
        <v>185445.13</v>
      </c>
      <c r="E453" s="271">
        <v>54520.61</v>
      </c>
      <c r="F453" s="599">
        <f>E453/C453</f>
        <v>1.5088355279744441</v>
      </c>
      <c r="G453" s="600">
        <f>E453/D453</f>
        <v>0.2939986075665616</v>
      </c>
      <c r="H453" s="302">
        <f>E453/E452</f>
        <v>0.77563886703931639</v>
      </c>
      <c r="J453" s="158"/>
      <c r="K453" s="183"/>
    </row>
    <row r="454" spans="1:11" ht="16.5" customHeight="1" x14ac:dyDescent="0.25">
      <c r="A454" s="277">
        <v>65495</v>
      </c>
      <c r="B454" s="278" t="s">
        <v>672</v>
      </c>
      <c r="C454" s="271">
        <v>11996.59</v>
      </c>
      <c r="D454" s="601">
        <v>55278.400000000001</v>
      </c>
      <c r="E454" s="271">
        <v>15770.62</v>
      </c>
      <c r="F454" s="599">
        <f t="shared" si="71"/>
        <v>1.3145918965305976</v>
      </c>
      <c r="G454" s="600">
        <f t="shared" si="72"/>
        <v>0.28529443688674055</v>
      </c>
      <c r="H454" s="302">
        <f>E454/E452</f>
        <v>0.22436113296068375</v>
      </c>
      <c r="J454" s="158"/>
      <c r="K454" s="183"/>
    </row>
    <row r="455" spans="1:11" ht="16.5" customHeight="1" x14ac:dyDescent="0.25">
      <c r="A455" s="588">
        <v>66100</v>
      </c>
      <c r="B455" s="589" t="s">
        <v>30</v>
      </c>
      <c r="C455" s="590">
        <v>28363.83</v>
      </c>
      <c r="D455" s="591">
        <v>279446.15999999997</v>
      </c>
      <c r="E455" s="590">
        <v>37894.660000000003</v>
      </c>
      <c r="F455" s="592">
        <f t="shared" si="71"/>
        <v>1.3360205585775968</v>
      </c>
      <c r="G455" s="593">
        <f t="shared" si="72"/>
        <v>0.13560630069133892</v>
      </c>
      <c r="H455" s="594">
        <f>E455/E470</f>
        <v>4.5020338326737779E-3</v>
      </c>
      <c r="K455" s="183"/>
    </row>
    <row r="456" spans="1:11" ht="16.5" customHeight="1" x14ac:dyDescent="0.25">
      <c r="A456" s="588">
        <v>730</v>
      </c>
      <c r="B456" s="589" t="s">
        <v>50</v>
      </c>
      <c r="C456" s="602">
        <f>C457+C458</f>
        <v>1091461.8199999998</v>
      </c>
      <c r="D456" s="602">
        <f>D457+D458</f>
        <v>5095543.75</v>
      </c>
      <c r="E456" s="602">
        <f>E457+E458</f>
        <v>1457613.59</v>
      </c>
      <c r="F456" s="592">
        <f t="shared" si="71"/>
        <v>1.3354691509044267</v>
      </c>
      <c r="G456" s="593">
        <f t="shared" si="72"/>
        <v>0.28605653518331581</v>
      </c>
      <c r="H456" s="594">
        <f>E456/E470</f>
        <v>0.17317019593644814</v>
      </c>
      <c r="K456" s="183"/>
    </row>
    <row r="457" spans="1:11" ht="16.5" customHeight="1" x14ac:dyDescent="0.25">
      <c r="A457" s="277">
        <v>73028</v>
      </c>
      <c r="B457" s="278" t="s">
        <v>673</v>
      </c>
      <c r="C457" s="598">
        <v>8622.15</v>
      </c>
      <c r="D457" s="271">
        <v>42612.04</v>
      </c>
      <c r="E457" s="598">
        <v>11521.32</v>
      </c>
      <c r="F457" s="599">
        <f t="shared" si="71"/>
        <v>1.3362467597988901</v>
      </c>
      <c r="G457" s="600">
        <f t="shared" si="72"/>
        <v>0.27037710468684434</v>
      </c>
      <c r="H457" s="302">
        <f>E457/E456</f>
        <v>7.9042347567574462E-3</v>
      </c>
      <c r="J457" s="158"/>
      <c r="K457" s="183"/>
    </row>
    <row r="458" spans="1:11" ht="16.5" customHeight="1" x14ac:dyDescent="0.25">
      <c r="A458" s="277">
        <v>74100</v>
      </c>
      <c r="B458" s="278" t="s">
        <v>674</v>
      </c>
      <c r="C458" s="598">
        <v>1082839.67</v>
      </c>
      <c r="D458" s="271">
        <v>5052931.71</v>
      </c>
      <c r="E458" s="598">
        <v>1446092.27</v>
      </c>
      <c r="F458" s="599">
        <f t="shared" si="71"/>
        <v>1.3354629591655061</v>
      </c>
      <c r="G458" s="600">
        <f t="shared" si="72"/>
        <v>0.28618876189007508</v>
      </c>
      <c r="H458" s="302">
        <f>E458/E456</f>
        <v>0.9920957652432425</v>
      </c>
      <c r="J458" s="158"/>
      <c r="K458" s="183"/>
    </row>
    <row r="459" spans="1:11" ht="16.5" customHeight="1" x14ac:dyDescent="0.25">
      <c r="A459" s="588">
        <v>755</v>
      </c>
      <c r="B459" s="603" t="s">
        <v>424</v>
      </c>
      <c r="C459" s="590">
        <f>C460+C461</f>
        <v>36762.61</v>
      </c>
      <c r="D459" s="591">
        <f>D460+D461</f>
        <v>733089.62</v>
      </c>
      <c r="E459" s="590">
        <f>E460+E461</f>
        <v>88985.06</v>
      </c>
      <c r="F459" s="592">
        <f t="shared" si="71"/>
        <v>2.4205316216666879</v>
      </c>
      <c r="G459" s="593">
        <f t="shared" si="72"/>
        <v>0.12138360382186286</v>
      </c>
      <c r="H459" s="594">
        <f>E459/E470</f>
        <v>1.0571773192383994E-2</v>
      </c>
      <c r="J459" s="158"/>
      <c r="K459" s="183"/>
    </row>
    <row r="460" spans="1:11" ht="16.5" customHeight="1" x14ac:dyDescent="0.25">
      <c r="A460" s="318">
        <v>75591</v>
      </c>
      <c r="B460" s="604" t="s">
        <v>502</v>
      </c>
      <c r="C460" s="465">
        <v>36762.61</v>
      </c>
      <c r="D460" s="465">
        <v>314800.62</v>
      </c>
      <c r="E460" s="465">
        <v>56697.01</v>
      </c>
      <c r="F460" s="605">
        <f>E460/C460</f>
        <v>1.5422465923937392</v>
      </c>
      <c r="G460" s="606">
        <f>E460/D460</f>
        <v>0.18010450551209209</v>
      </c>
      <c r="H460" s="322">
        <f>E460/E459</f>
        <v>0.63715201180962289</v>
      </c>
      <c r="J460" s="158"/>
      <c r="K460" s="183"/>
    </row>
    <row r="461" spans="1:11" ht="16.5" customHeight="1" x14ac:dyDescent="0.25">
      <c r="A461" s="318">
        <v>75592</v>
      </c>
      <c r="B461" s="604" t="s">
        <v>503</v>
      </c>
      <c r="C461" s="465">
        <v>0</v>
      </c>
      <c r="D461" s="465">
        <v>418289</v>
      </c>
      <c r="E461" s="465">
        <v>32288.05</v>
      </c>
      <c r="F461" s="605" t="e">
        <f>E461/C461</f>
        <v>#DIV/0!</v>
      </c>
      <c r="G461" s="606">
        <f>E461/D461</f>
        <v>7.719077001785847E-2</v>
      </c>
      <c r="H461" s="322">
        <f>E461/E459</f>
        <v>0.36284798819037711</v>
      </c>
      <c r="J461" s="158"/>
      <c r="K461" s="183"/>
    </row>
    <row r="462" spans="1:11" ht="16.5" customHeight="1" x14ac:dyDescent="0.25">
      <c r="A462" s="588">
        <v>850</v>
      </c>
      <c r="B462" s="603" t="s">
        <v>425</v>
      </c>
      <c r="C462" s="607">
        <f t="shared" ref="C462" si="73">C463+C464</f>
        <v>274378.57</v>
      </c>
      <c r="D462" s="607">
        <f>D463+D464</f>
        <v>1692739.18</v>
      </c>
      <c r="E462" s="607">
        <f t="shared" ref="E462" si="74">E463+E464</f>
        <v>216217.28</v>
      </c>
      <c r="F462" s="608">
        <f t="shared" si="71"/>
        <v>0.7880253913416051</v>
      </c>
      <c r="G462" s="608">
        <f t="shared" si="72"/>
        <v>0.1277321884875377</v>
      </c>
      <c r="H462" s="594">
        <f>E462/E470</f>
        <v>2.5687458596242826E-2</v>
      </c>
      <c r="K462" s="183"/>
    </row>
    <row r="463" spans="1:11" ht="16.5" customHeight="1" x14ac:dyDescent="0.25">
      <c r="A463" s="323">
        <v>85019</v>
      </c>
      <c r="B463" s="324" t="s">
        <v>372</v>
      </c>
      <c r="C463" s="271">
        <v>237588.22</v>
      </c>
      <c r="D463" s="271">
        <v>1425366.99</v>
      </c>
      <c r="E463" s="271">
        <v>159762.81</v>
      </c>
      <c r="F463" s="599">
        <f t="shared" ref="F463" si="75">E463/C463</f>
        <v>0.67243573776511312</v>
      </c>
      <c r="G463" s="600">
        <f t="shared" ref="G463" si="76">E463/D463</f>
        <v>0.1120853865150897</v>
      </c>
      <c r="H463" s="302">
        <f>E463/E462</f>
        <v>0.73889936086514452</v>
      </c>
      <c r="J463" s="151"/>
      <c r="K463" s="183"/>
    </row>
    <row r="464" spans="1:11" ht="16.5" customHeight="1" x14ac:dyDescent="0.25">
      <c r="A464" s="323">
        <v>85184</v>
      </c>
      <c r="B464" s="324" t="s">
        <v>373</v>
      </c>
      <c r="C464" s="271">
        <v>36790.35</v>
      </c>
      <c r="D464" s="271">
        <v>267372.19</v>
      </c>
      <c r="E464" s="271">
        <v>56454.47</v>
      </c>
      <c r="F464" s="269">
        <f t="shared" ref="F464" si="77">E464/C464</f>
        <v>1.5344912456663229</v>
      </c>
      <c r="G464" s="600">
        <f t="shared" ref="G464" si="78">E464/D464</f>
        <v>0.2111456318624611</v>
      </c>
      <c r="H464" s="302">
        <f>E464/E462</f>
        <v>0.26110063913485548</v>
      </c>
      <c r="J464" s="151"/>
      <c r="K464" s="183"/>
    </row>
    <row r="465" spans="1:16" ht="16.5" customHeight="1" x14ac:dyDescent="0.25">
      <c r="A465" s="588">
        <v>920</v>
      </c>
      <c r="B465" s="589" t="s">
        <v>53</v>
      </c>
      <c r="C465" s="591">
        <f>C466+C467+C468+C469</f>
        <v>3862270.46</v>
      </c>
      <c r="D465" s="591">
        <f>D466+D467+D468+D469</f>
        <v>17065646.579999998</v>
      </c>
      <c r="E465" s="591">
        <f>E466+E467+E468+E469</f>
        <v>4761633.01</v>
      </c>
      <c r="F465" s="592">
        <f t="shared" si="71"/>
        <v>1.2328585114155883</v>
      </c>
      <c r="G465" s="593">
        <f t="shared" si="72"/>
        <v>0.27901861131827099</v>
      </c>
      <c r="H465" s="594">
        <f>E465/E470</f>
        <v>0.56570062667922794</v>
      </c>
      <c r="K465" s="183"/>
    </row>
    <row r="466" spans="1:16" ht="16.5" customHeight="1" x14ac:dyDescent="0.25">
      <c r="A466" s="277">
        <v>92095</v>
      </c>
      <c r="B466" s="278" t="s">
        <v>675</v>
      </c>
      <c r="C466" s="271">
        <v>208778.45</v>
      </c>
      <c r="D466" s="271">
        <v>882195.89</v>
      </c>
      <c r="E466" s="271">
        <v>201789.23</v>
      </c>
      <c r="F466" s="599">
        <f t="shared" si="71"/>
        <v>0.96652326904429076</v>
      </c>
      <c r="G466" s="600">
        <f t="shared" si="72"/>
        <v>0.22873517354518622</v>
      </c>
      <c r="H466" s="302">
        <f>E466/E465</f>
        <v>4.2378156732410591E-2</v>
      </c>
      <c r="J466" s="158"/>
      <c r="K466" s="183"/>
    </row>
    <row r="467" spans="1:16" ht="16.5" customHeight="1" x14ac:dyDescent="0.25">
      <c r="A467" s="277">
        <v>92570</v>
      </c>
      <c r="B467" s="278" t="s">
        <v>676</v>
      </c>
      <c r="C467" s="271">
        <v>208631.96</v>
      </c>
      <c r="D467" s="271">
        <v>1071736.3</v>
      </c>
      <c r="E467" s="271">
        <v>301611.56</v>
      </c>
      <c r="F467" s="599">
        <f t="shared" si="71"/>
        <v>1.4456632627139199</v>
      </c>
      <c r="G467" s="600">
        <f t="shared" si="72"/>
        <v>0.2814232941442778</v>
      </c>
      <c r="H467" s="302">
        <f>E467/E465</f>
        <v>6.3342042397341328E-2</v>
      </c>
      <c r="J467" s="158"/>
      <c r="K467" s="183"/>
    </row>
    <row r="468" spans="1:16" ht="16.5" customHeight="1" x14ac:dyDescent="0.25">
      <c r="A468" s="277">
        <v>93540</v>
      </c>
      <c r="B468" s="278" t="s">
        <v>677</v>
      </c>
      <c r="C468" s="271">
        <v>2201293.15</v>
      </c>
      <c r="D468" s="271">
        <v>9458214.1199999992</v>
      </c>
      <c r="E468" s="271">
        <v>3048452.88</v>
      </c>
      <c r="F468" s="599">
        <f t="shared" si="71"/>
        <v>1.3848463935846074</v>
      </c>
      <c r="G468" s="600">
        <f t="shared" si="72"/>
        <v>0.32230745057397792</v>
      </c>
      <c r="H468" s="302">
        <f>E468/E465</f>
        <v>0.64021164033386946</v>
      </c>
      <c r="J468" s="158"/>
      <c r="K468" s="183"/>
    </row>
    <row r="469" spans="1:16" ht="16.5" customHeight="1" x14ac:dyDescent="0.25">
      <c r="A469" s="277">
        <v>94740</v>
      </c>
      <c r="B469" s="278" t="s">
        <v>678</v>
      </c>
      <c r="C469" s="271">
        <v>1243566.8999999999</v>
      </c>
      <c r="D469" s="601">
        <v>5653500.2699999996</v>
      </c>
      <c r="E469" s="271">
        <v>1209779.3400000001</v>
      </c>
      <c r="F469" s="599">
        <f t="shared" si="71"/>
        <v>0.97283012277023473</v>
      </c>
      <c r="G469" s="600">
        <f t="shared" si="72"/>
        <v>0.213987668209663</v>
      </c>
      <c r="H469" s="302">
        <f>E469/E465</f>
        <v>0.25406816053637871</v>
      </c>
      <c r="J469" s="158"/>
      <c r="K469" s="183"/>
    </row>
    <row r="470" spans="1:16" ht="17.25" customHeight="1" x14ac:dyDescent="0.25">
      <c r="A470" s="588"/>
      <c r="B470" s="589" t="s">
        <v>54</v>
      </c>
      <c r="C470" s="609">
        <f t="shared" ref="C470" si="79">C437+C438+C442+C443+C444+C445+C446+C449+C450+C451+C452+C455+C456+C459+C462+C465</f>
        <v>9082326.5500000007</v>
      </c>
      <c r="D470" s="609">
        <f>D437+D438+D442+D443+D444+D445+D446+D449+D450+D451+D452+D455+D456+D459+D462+D465</f>
        <v>42199903.780000001</v>
      </c>
      <c r="E470" s="609">
        <f>E437+E438+E442+E443+E444+E445+E446+E449+E450+E451+E452+E455+E456+E459+E462+E465</f>
        <v>8417231.2799999993</v>
      </c>
      <c r="F470" s="608">
        <f t="shared" si="71"/>
        <v>0.92677038572236747</v>
      </c>
      <c r="G470" s="610">
        <f t="shared" si="72"/>
        <v>0.19946091166182273</v>
      </c>
      <c r="H470" s="594">
        <f>H437+H438+H442+H443+H444+H445+H446+H449+H450+H451+H452+H455+H456+H459+H462+H465</f>
        <v>1</v>
      </c>
      <c r="K470" s="176"/>
    </row>
    <row r="471" spans="1:16" ht="12" customHeight="1" x14ac:dyDescent="0.25">
      <c r="A471" s="63"/>
      <c r="B471" s="50"/>
      <c r="C471" s="64"/>
      <c r="D471" s="65"/>
      <c r="E471" s="64"/>
      <c r="F471" s="65"/>
      <c r="G471" s="65"/>
      <c r="H471" s="30"/>
      <c r="K471" s="183"/>
    </row>
    <row r="472" spans="1:16" ht="16.5" customHeight="1" x14ac:dyDescent="0.25">
      <c r="A472" s="761" t="s">
        <v>709</v>
      </c>
      <c r="B472" s="761"/>
      <c r="C472" s="761"/>
      <c r="D472" s="761"/>
      <c r="E472" s="761"/>
      <c r="F472" s="761"/>
      <c r="G472" s="761"/>
      <c r="H472" s="761"/>
      <c r="I472" s="761"/>
      <c r="K472" s="183"/>
    </row>
    <row r="473" spans="1:16" ht="16.5" customHeight="1" x14ac:dyDescent="0.25">
      <c r="A473" s="202" t="s">
        <v>710</v>
      </c>
      <c r="B473" s="213"/>
      <c r="C473" s="213"/>
      <c r="D473" s="213"/>
      <c r="E473" s="213"/>
      <c r="F473" s="202"/>
      <c r="G473" s="202"/>
      <c r="H473" s="202"/>
      <c r="I473" s="202"/>
      <c r="K473" s="183"/>
    </row>
    <row r="474" spans="1:16" ht="16.5" customHeight="1" x14ac:dyDescent="0.25">
      <c r="A474" s="761"/>
      <c r="B474" s="761"/>
      <c r="C474" s="761"/>
      <c r="D474" s="761"/>
      <c r="E474" s="761"/>
      <c r="F474" s="761"/>
      <c r="G474" s="761"/>
      <c r="H474" s="761"/>
      <c r="I474" s="214"/>
      <c r="K474" s="183"/>
      <c r="L474" s="183"/>
      <c r="M474" s="183"/>
      <c r="N474" s="183"/>
      <c r="O474" s="183"/>
      <c r="P474" s="183"/>
    </row>
    <row r="475" spans="1:16" ht="16.5" customHeight="1" x14ac:dyDescent="0.25">
      <c r="A475" s="55"/>
      <c r="B475" s="55"/>
      <c r="C475" s="55"/>
      <c r="D475" s="55"/>
      <c r="E475" s="55"/>
      <c r="F475" s="55"/>
      <c r="G475" s="55"/>
      <c r="H475" s="55"/>
      <c r="K475" s="183"/>
      <c r="L475" s="183"/>
      <c r="M475" s="183"/>
      <c r="N475" s="183"/>
      <c r="O475" s="183"/>
      <c r="P475" s="183"/>
    </row>
    <row r="476" spans="1:16" ht="16.5" customHeight="1" x14ac:dyDescent="0.25">
      <c r="A476" s="55"/>
      <c r="B476" s="55"/>
      <c r="C476" s="55"/>
      <c r="D476" s="55"/>
      <c r="E476" s="55"/>
      <c r="F476" s="55"/>
      <c r="G476" s="55"/>
      <c r="H476" s="55"/>
      <c r="K476" s="183"/>
      <c r="L476" s="183"/>
      <c r="M476" s="183"/>
      <c r="N476" s="183"/>
      <c r="O476" s="183"/>
      <c r="P476" s="183"/>
    </row>
    <row r="477" spans="1:16" ht="16.5" customHeight="1" x14ac:dyDescent="0.25">
      <c r="A477" s="55"/>
      <c r="B477" s="55"/>
      <c r="C477" s="55"/>
      <c r="D477" s="55"/>
      <c r="E477" s="55"/>
      <c r="F477" s="55"/>
      <c r="G477" s="55"/>
      <c r="H477" s="55"/>
      <c r="K477" s="183"/>
      <c r="L477" s="183"/>
      <c r="M477" s="183"/>
      <c r="N477" s="183"/>
      <c r="O477" s="183"/>
      <c r="P477" s="183"/>
    </row>
    <row r="478" spans="1:16" ht="16.5" customHeight="1" x14ac:dyDescent="0.25">
      <c r="A478" s="55"/>
      <c r="B478" s="55"/>
      <c r="C478" s="55"/>
      <c r="D478" s="55"/>
      <c r="E478" s="55"/>
      <c r="F478" s="55"/>
      <c r="G478" s="55"/>
      <c r="H478" s="55"/>
      <c r="K478" s="183"/>
      <c r="L478" s="183"/>
      <c r="M478" s="183"/>
      <c r="N478" s="183"/>
      <c r="O478" s="183"/>
      <c r="P478" s="183"/>
    </row>
    <row r="479" spans="1:16" ht="16.5" customHeight="1" x14ac:dyDescent="0.25">
      <c r="A479" s="55"/>
      <c r="B479" s="55"/>
      <c r="C479" s="55"/>
      <c r="D479" s="55"/>
      <c r="E479" s="55"/>
      <c r="F479" s="55"/>
      <c r="G479" s="55"/>
      <c r="H479" s="55"/>
      <c r="K479" s="183"/>
      <c r="L479" s="183"/>
      <c r="M479" s="183"/>
      <c r="N479" s="183"/>
      <c r="O479" s="183"/>
      <c r="P479" s="183"/>
    </row>
    <row r="480" spans="1:16" ht="16.5" customHeight="1" x14ac:dyDescent="0.25">
      <c r="A480" s="55"/>
      <c r="B480" s="55"/>
      <c r="C480" s="55"/>
      <c r="D480" s="55"/>
      <c r="E480" s="55"/>
      <c r="F480" s="55"/>
      <c r="G480" s="55"/>
      <c r="H480" s="55"/>
      <c r="K480" s="183"/>
      <c r="L480" s="183"/>
      <c r="M480" s="183"/>
      <c r="N480" s="183"/>
      <c r="O480" s="183"/>
      <c r="P480" s="183"/>
    </row>
    <row r="481" spans="1:22" ht="16.5" customHeight="1" x14ac:dyDescent="0.25">
      <c r="A481" s="55"/>
      <c r="B481" s="55"/>
      <c r="C481" s="55"/>
      <c r="D481" s="55"/>
      <c r="E481" s="55"/>
      <c r="F481" s="55"/>
      <c r="G481" s="55"/>
      <c r="H481" s="24"/>
      <c r="K481" s="183"/>
      <c r="L481" s="183"/>
      <c r="M481" s="183"/>
      <c r="N481" s="183"/>
      <c r="O481" s="183"/>
      <c r="P481" s="183"/>
    </row>
    <row r="482" spans="1:22" ht="16.5" customHeight="1" x14ac:dyDescent="0.25">
      <c r="A482" s="55"/>
      <c r="B482" s="55"/>
      <c r="C482" s="55"/>
      <c r="D482" s="55"/>
      <c r="E482" s="55"/>
      <c r="F482" s="55"/>
      <c r="G482" s="55"/>
      <c r="H482" s="24"/>
      <c r="K482" s="183"/>
      <c r="L482" s="183"/>
      <c r="M482" s="183"/>
      <c r="N482" s="183"/>
      <c r="O482" s="183"/>
      <c r="P482" s="183"/>
    </row>
    <row r="483" spans="1:22" ht="16.5" customHeight="1" x14ac:dyDescent="0.25">
      <c r="A483" s="55"/>
      <c r="B483" s="55"/>
      <c r="C483" s="55"/>
      <c r="D483" s="55"/>
      <c r="E483" s="55"/>
      <c r="F483" s="55"/>
      <c r="G483" s="55"/>
      <c r="H483" s="737">
        <v>8</v>
      </c>
      <c r="K483" s="183"/>
      <c r="L483" s="183"/>
      <c r="M483" s="183"/>
      <c r="N483" s="183"/>
      <c r="O483" s="183"/>
      <c r="P483" s="183"/>
    </row>
    <row r="484" spans="1:22" ht="16.5" customHeight="1" x14ac:dyDescent="0.25">
      <c r="A484" s="55"/>
      <c r="B484" s="55"/>
      <c r="C484" s="55"/>
      <c r="D484" s="55"/>
      <c r="E484" s="55"/>
      <c r="F484" s="55"/>
      <c r="G484" s="55"/>
      <c r="H484" s="735"/>
      <c r="K484" s="183"/>
      <c r="L484" s="183"/>
      <c r="M484" s="183"/>
      <c r="N484" s="183"/>
      <c r="O484" s="183"/>
      <c r="P484" s="183"/>
    </row>
    <row r="485" spans="1:22" ht="16.5" customHeight="1" x14ac:dyDescent="0.25">
      <c r="A485" s="55"/>
      <c r="B485" s="55"/>
      <c r="C485" s="55"/>
      <c r="D485" s="55"/>
      <c r="E485" s="55"/>
      <c r="F485" s="55"/>
      <c r="G485" s="55"/>
      <c r="H485" s="24"/>
      <c r="K485" s="183"/>
      <c r="L485" s="183"/>
      <c r="M485" s="183"/>
      <c r="N485" s="183"/>
      <c r="O485" s="183"/>
      <c r="P485" s="183"/>
    </row>
    <row r="486" spans="1:22" ht="16.5" customHeight="1" x14ac:dyDescent="0.25">
      <c r="A486" s="55"/>
      <c r="B486" s="202" t="s">
        <v>571</v>
      </c>
      <c r="C486" s="55"/>
      <c r="D486" s="55"/>
      <c r="E486" s="55"/>
      <c r="F486" s="55"/>
      <c r="G486" s="55"/>
      <c r="H486" s="24"/>
      <c r="K486" s="183"/>
      <c r="L486" s="183"/>
      <c r="M486" s="183"/>
      <c r="N486" s="183"/>
      <c r="O486" s="183"/>
      <c r="P486" s="183"/>
    </row>
    <row r="487" spans="1:22" ht="18.75" customHeight="1" x14ac:dyDescent="0.25">
      <c r="A487" s="51"/>
      <c r="B487" s="66"/>
      <c r="C487" s="760" t="s">
        <v>108</v>
      </c>
      <c r="D487" s="760"/>
      <c r="E487" s="760"/>
      <c r="F487" s="51"/>
      <c r="G487" s="51"/>
      <c r="H487" s="30"/>
      <c r="J487" s="158"/>
      <c r="K487" s="183"/>
      <c r="L487" s="183"/>
      <c r="M487" s="183"/>
      <c r="N487" s="183"/>
      <c r="O487" s="183"/>
      <c r="P487" s="183"/>
      <c r="S487" s="176"/>
    </row>
    <row r="488" spans="1:22" ht="17.25" customHeight="1" x14ac:dyDescent="0.25">
      <c r="A488" s="31" t="s">
        <v>38</v>
      </c>
      <c r="B488" s="762" t="s">
        <v>39</v>
      </c>
      <c r="C488" s="120" t="s">
        <v>59</v>
      </c>
      <c r="D488" s="161" t="s">
        <v>351</v>
      </c>
      <c r="E488" s="120" t="s">
        <v>59</v>
      </c>
      <c r="F488" s="766" t="s">
        <v>41</v>
      </c>
      <c r="G488" s="767"/>
      <c r="H488" s="769" t="s">
        <v>10</v>
      </c>
      <c r="J488" s="158"/>
      <c r="K488" s="183"/>
      <c r="L488" s="183"/>
      <c r="M488" s="183"/>
      <c r="N488" s="183"/>
      <c r="O488" s="183"/>
      <c r="P488" s="183"/>
    </row>
    <row r="489" spans="1:22" ht="17.25" customHeight="1" x14ac:dyDescent="0.25">
      <c r="A489" s="32" t="s">
        <v>339</v>
      </c>
      <c r="B489" s="763"/>
      <c r="C489" s="33" t="s">
        <v>563</v>
      </c>
      <c r="D489" s="180" t="s">
        <v>645</v>
      </c>
      <c r="E489" s="33" t="s">
        <v>655</v>
      </c>
      <c r="F489" s="34" t="s">
        <v>8</v>
      </c>
      <c r="G489" s="34" t="s">
        <v>9</v>
      </c>
      <c r="H489" s="770"/>
      <c r="K489" s="183"/>
      <c r="L489" s="183"/>
      <c r="M489" s="183"/>
      <c r="N489" s="183"/>
      <c r="O489" s="183"/>
      <c r="P489" s="183"/>
    </row>
    <row r="490" spans="1:22" ht="17.25" customHeight="1" x14ac:dyDescent="0.25">
      <c r="A490" s="74">
        <v>1</v>
      </c>
      <c r="B490" s="126">
        <v>2</v>
      </c>
      <c r="C490" s="127">
        <v>3</v>
      </c>
      <c r="D490" s="153">
        <v>4</v>
      </c>
      <c r="E490" s="127">
        <v>5</v>
      </c>
      <c r="F490" s="127">
        <v>6</v>
      </c>
      <c r="G490" s="127">
        <v>7</v>
      </c>
      <c r="H490" s="129">
        <v>8</v>
      </c>
      <c r="K490" s="184"/>
      <c r="L490" s="183"/>
      <c r="M490" s="183"/>
      <c r="N490" s="183"/>
      <c r="O490" s="183"/>
      <c r="P490" s="183"/>
    </row>
    <row r="491" spans="1:22" ht="17.25" customHeight="1" x14ac:dyDescent="0.25">
      <c r="A491" s="266">
        <v>111</v>
      </c>
      <c r="B491" s="421" t="s">
        <v>128</v>
      </c>
      <c r="C491" s="611">
        <v>4852095.3600000003</v>
      </c>
      <c r="D491" s="263">
        <v>21325746.600000001</v>
      </c>
      <c r="E491" s="611">
        <v>6881304.9900000002</v>
      </c>
      <c r="F491" s="422">
        <f t="shared" ref="F491:F497" si="80">E491/C491</f>
        <v>1.4182130563072857</v>
      </c>
      <c r="G491" s="301">
        <f t="shared" ref="G491:G497" si="81">E491/D491</f>
        <v>0.32267592404009904</v>
      </c>
      <c r="H491" s="270">
        <f>E491/E497</f>
        <v>0.81752594898402264</v>
      </c>
      <c r="L491" s="183"/>
      <c r="M491" s="183"/>
      <c r="N491" s="183"/>
      <c r="O491" s="183"/>
      <c r="P491" s="183"/>
    </row>
    <row r="492" spans="1:22" ht="17.25" customHeight="1" x14ac:dyDescent="0.25">
      <c r="A492" s="266">
        <v>130</v>
      </c>
      <c r="B492" s="421" t="s">
        <v>129</v>
      </c>
      <c r="C492" s="611">
        <v>1321300.33</v>
      </c>
      <c r="D492" s="271">
        <v>5642345.0199999996</v>
      </c>
      <c r="E492" s="611">
        <v>1103648.32</v>
      </c>
      <c r="F492" s="422">
        <f t="shared" ref="F492:F495" si="82">E492/C492</f>
        <v>0.83527438459051928</v>
      </c>
      <c r="G492" s="301">
        <f t="shared" ref="G492:G495" si="83">E492/D492</f>
        <v>0.19560099853659785</v>
      </c>
      <c r="H492" s="270">
        <f>E492/E497</f>
        <v>0.13111773732799223</v>
      </c>
      <c r="L492" s="183"/>
      <c r="M492" s="183"/>
      <c r="N492" s="183"/>
      <c r="O492" s="183"/>
      <c r="P492" s="183"/>
    </row>
    <row r="493" spans="1:22" ht="17.25" customHeight="1" x14ac:dyDescent="0.25">
      <c r="A493" s="266">
        <v>132</v>
      </c>
      <c r="B493" s="421" t="s">
        <v>130</v>
      </c>
      <c r="C493" s="611">
        <v>321221.63</v>
      </c>
      <c r="D493" s="271">
        <v>1107240</v>
      </c>
      <c r="E493" s="611">
        <v>350184.97</v>
      </c>
      <c r="F493" s="422">
        <f t="shared" si="82"/>
        <v>1.0901662195039605</v>
      </c>
      <c r="G493" s="301">
        <f t="shared" si="83"/>
        <v>0.3162683519381525</v>
      </c>
      <c r="H493" s="270">
        <f>E493/E497</f>
        <v>4.1603344181841223E-2</v>
      </c>
      <c r="L493" s="183"/>
      <c r="M493" s="183"/>
      <c r="N493" s="183"/>
      <c r="O493" s="183"/>
      <c r="P493" s="183"/>
    </row>
    <row r="494" spans="1:22" ht="17.25" customHeight="1" x14ac:dyDescent="0.25">
      <c r="A494" s="266">
        <v>200</v>
      </c>
      <c r="B494" s="421" t="s">
        <v>131</v>
      </c>
      <c r="C494" s="611">
        <v>118356.96</v>
      </c>
      <c r="D494" s="271">
        <v>1384231.32</v>
      </c>
      <c r="E494" s="611">
        <v>48760</v>
      </c>
      <c r="F494" s="422">
        <f t="shared" si="82"/>
        <v>0.41197408247051964</v>
      </c>
      <c r="G494" s="301">
        <f t="shared" si="83"/>
        <v>3.5225326356580343E-2</v>
      </c>
      <c r="H494" s="270">
        <f>E494/E497</f>
        <v>5.7928787243683756E-3</v>
      </c>
      <c r="L494" s="183"/>
      <c r="M494" s="183"/>
      <c r="N494" s="183"/>
      <c r="O494" s="183"/>
      <c r="P494" s="183"/>
      <c r="R494" s="183"/>
      <c r="S494" s="183"/>
      <c r="T494" s="183"/>
      <c r="V494" s="183"/>
    </row>
    <row r="495" spans="1:22" ht="17.25" customHeight="1" x14ac:dyDescent="0.25">
      <c r="A495" s="266">
        <v>300</v>
      </c>
      <c r="B495" s="421" t="s">
        <v>132</v>
      </c>
      <c r="C495" s="611">
        <v>2469352.27</v>
      </c>
      <c r="D495" s="271">
        <v>12740340.84</v>
      </c>
      <c r="E495" s="611">
        <v>33333</v>
      </c>
      <c r="F495" s="422">
        <f t="shared" si="82"/>
        <v>1.3498681579360081E-2</v>
      </c>
      <c r="G495" s="301">
        <f t="shared" si="83"/>
        <v>2.6163350273445277E-3</v>
      </c>
      <c r="H495" s="270">
        <f>E495/E497</f>
        <v>3.9600907817754528E-3</v>
      </c>
      <c r="L495" s="183"/>
      <c r="M495" s="183"/>
      <c r="N495" s="183"/>
      <c r="O495" s="183"/>
      <c r="P495" s="183"/>
    </row>
    <row r="496" spans="1:22" ht="17.25" customHeight="1" x14ac:dyDescent="0.25">
      <c r="A496" s="266">
        <v>38</v>
      </c>
      <c r="B496" s="421" t="s">
        <v>496</v>
      </c>
      <c r="C496" s="271">
        <v>0</v>
      </c>
      <c r="D496" s="271">
        <v>0</v>
      </c>
      <c r="E496" s="271">
        <v>0</v>
      </c>
      <c r="F496" s="422"/>
      <c r="G496" s="301"/>
      <c r="H496" s="270"/>
      <c r="L496" s="183"/>
      <c r="M496" s="183"/>
      <c r="N496" s="183"/>
      <c r="O496" s="183"/>
      <c r="P496" s="183"/>
    </row>
    <row r="497" spans="1:16" ht="17.25" customHeight="1" x14ac:dyDescent="0.25">
      <c r="A497" s="587"/>
      <c r="B497" s="612" t="s">
        <v>54</v>
      </c>
      <c r="C497" s="274">
        <f>C491+C492+C493+C494+C495</f>
        <v>9082326.5500000007</v>
      </c>
      <c r="D497" s="274">
        <f>D491+D492+D493+D494+D495+D496</f>
        <v>42199903.780000001</v>
      </c>
      <c r="E497" s="274">
        <f t="shared" ref="E497" si="84">E491+E492+E493+E494+E495</f>
        <v>8417231.2800000012</v>
      </c>
      <c r="F497" s="613">
        <f t="shared" si="80"/>
        <v>0.92677038572236758</v>
      </c>
      <c r="G497" s="298">
        <f t="shared" si="81"/>
        <v>0.19946091166182278</v>
      </c>
      <c r="H497" s="276">
        <f>H491+H492+H493+H494+H495</f>
        <v>1</v>
      </c>
      <c r="J497" s="158"/>
      <c r="L497" s="183"/>
      <c r="M497" s="183"/>
      <c r="N497" s="183"/>
      <c r="O497" s="183"/>
      <c r="P497" s="183"/>
    </row>
    <row r="498" spans="1:16" ht="17.25" customHeight="1" x14ac:dyDescent="0.25">
      <c r="A498" s="69"/>
      <c r="B498" s="70"/>
      <c r="C498" s="71"/>
      <c r="D498" s="71"/>
      <c r="E498" s="71"/>
      <c r="F498" s="72"/>
      <c r="G498" s="65"/>
      <c r="H498" s="24"/>
      <c r="L498" s="183"/>
      <c r="M498" s="183"/>
      <c r="N498" s="183"/>
      <c r="O498" s="183"/>
      <c r="P498" s="183"/>
    </row>
    <row r="499" spans="1:16" ht="17.25" customHeight="1" x14ac:dyDescent="0.25">
      <c r="A499" s="761" t="s">
        <v>711</v>
      </c>
      <c r="B499" s="761"/>
      <c r="C499" s="761"/>
      <c r="D499" s="761"/>
      <c r="E499" s="761"/>
      <c r="F499" s="761"/>
      <c r="G499" s="761"/>
      <c r="H499" s="761"/>
      <c r="L499" s="183"/>
      <c r="M499" s="183"/>
      <c r="N499" s="183"/>
      <c r="O499" s="183"/>
      <c r="P499" s="183"/>
    </row>
    <row r="500" spans="1:16" ht="17.25" customHeight="1" x14ac:dyDescent="0.25">
      <c r="A500" s="761" t="s">
        <v>712</v>
      </c>
      <c r="B500" s="761"/>
      <c r="C500" s="761"/>
      <c r="D500" s="761"/>
      <c r="E500" s="761"/>
      <c r="F500" s="761"/>
      <c r="G500" s="761"/>
      <c r="H500" s="761"/>
      <c r="K500" s="158"/>
      <c r="L500" s="183"/>
      <c r="M500" s="183"/>
      <c r="N500" s="183"/>
      <c r="O500" s="183"/>
      <c r="P500" s="183"/>
    </row>
    <row r="501" spans="1:16" ht="17.25" customHeight="1" x14ac:dyDescent="0.25">
      <c r="A501" s="761" t="s">
        <v>713</v>
      </c>
      <c r="B501" s="761"/>
      <c r="C501" s="761"/>
      <c r="D501" s="761"/>
      <c r="E501" s="761"/>
      <c r="F501" s="761"/>
      <c r="G501" s="761"/>
      <c r="H501" s="761"/>
      <c r="L501" s="183"/>
      <c r="M501" s="183"/>
      <c r="N501" s="183"/>
      <c r="O501" s="183"/>
      <c r="P501" s="183"/>
    </row>
    <row r="502" spans="1:16" ht="17.25" customHeight="1" x14ac:dyDescent="0.25">
      <c r="A502" s="761" t="s">
        <v>714</v>
      </c>
      <c r="B502" s="761"/>
      <c r="C502" s="761"/>
      <c r="D502" s="761"/>
      <c r="E502" s="761"/>
      <c r="F502" s="761"/>
      <c r="G502" s="761"/>
      <c r="H502" s="761"/>
      <c r="L502" s="183"/>
      <c r="M502" s="183"/>
      <c r="N502" s="183"/>
      <c r="O502" s="183"/>
      <c r="P502" s="183"/>
    </row>
    <row r="503" spans="1:16" ht="17.25" customHeight="1" x14ac:dyDescent="0.25">
      <c r="A503" s="761" t="s">
        <v>715</v>
      </c>
      <c r="B503" s="761"/>
      <c r="C503" s="761"/>
      <c r="D503" s="761"/>
      <c r="E503" s="761"/>
      <c r="F503" s="761"/>
      <c r="G503" s="761"/>
      <c r="H503" s="761"/>
      <c r="L503" s="183"/>
      <c r="M503" s="183"/>
      <c r="N503" s="183"/>
      <c r="O503" s="183"/>
      <c r="P503" s="183"/>
    </row>
    <row r="504" spans="1:16" ht="17.25" customHeight="1" x14ac:dyDescent="0.25">
      <c r="A504" s="761" t="s">
        <v>716</v>
      </c>
      <c r="B504" s="761"/>
      <c r="C504" s="761"/>
      <c r="D504" s="761"/>
      <c r="E504" s="761"/>
      <c r="F504" s="761"/>
      <c r="G504" s="761"/>
      <c r="H504" s="761"/>
      <c r="L504" s="183"/>
      <c r="M504" s="183"/>
      <c r="N504" s="183"/>
      <c r="O504" s="183"/>
      <c r="P504" s="183"/>
    </row>
    <row r="505" spans="1:16" ht="17.25" customHeight="1" x14ac:dyDescent="0.25">
      <c r="A505" s="761" t="s">
        <v>717</v>
      </c>
      <c r="B505" s="761"/>
      <c r="C505" s="761"/>
      <c r="D505" s="761"/>
      <c r="E505" s="761"/>
      <c r="F505" s="761"/>
      <c r="G505" s="761"/>
      <c r="H505" s="761"/>
      <c r="L505" s="183"/>
      <c r="M505" s="183"/>
      <c r="N505" s="183"/>
      <c r="O505" s="183"/>
      <c r="P505" s="183"/>
    </row>
    <row r="506" spans="1:16" ht="17.25" customHeight="1" x14ac:dyDescent="0.25">
      <c r="A506" s="761" t="s">
        <v>718</v>
      </c>
      <c r="B506" s="761"/>
      <c r="C506" s="761"/>
      <c r="D506" s="761"/>
      <c r="E506" s="761"/>
      <c r="F506" s="761"/>
      <c r="G506" s="761"/>
      <c r="H506" s="761"/>
      <c r="L506" s="183"/>
      <c r="M506" s="183"/>
      <c r="N506" s="183"/>
      <c r="O506" s="183"/>
      <c r="P506" s="183"/>
    </row>
    <row r="507" spans="1:16" ht="17.25" customHeight="1" x14ac:dyDescent="0.25">
      <c r="A507" s="761" t="s">
        <v>719</v>
      </c>
      <c r="B507" s="761"/>
      <c r="C507" s="761"/>
      <c r="D507" s="761"/>
      <c r="E507" s="761"/>
      <c r="F507" s="761"/>
      <c r="G507" s="761"/>
      <c r="H507" s="761"/>
      <c r="K507" s="185"/>
      <c r="L507" s="183"/>
      <c r="M507" s="183"/>
      <c r="N507" s="183"/>
      <c r="O507" s="183"/>
      <c r="P507" s="183"/>
    </row>
    <row r="508" spans="1:16" ht="17.25" customHeight="1" x14ac:dyDescent="0.25">
      <c r="A508" s="761" t="s">
        <v>720</v>
      </c>
      <c r="B508" s="761"/>
      <c r="C508" s="761"/>
      <c r="D508" s="761"/>
      <c r="E508" s="761"/>
      <c r="F508" s="761"/>
      <c r="G508" s="761"/>
      <c r="H508" s="761"/>
      <c r="L508" s="183"/>
    </row>
    <row r="509" spans="1:16" ht="17.25" customHeight="1" x14ac:dyDescent="0.25">
      <c r="A509" s="761" t="s">
        <v>721</v>
      </c>
      <c r="B509" s="761"/>
      <c r="C509" s="761"/>
      <c r="D509" s="761"/>
      <c r="E509" s="761"/>
      <c r="F509" s="761"/>
      <c r="G509" s="761"/>
      <c r="H509" s="761"/>
      <c r="L509" s="183"/>
    </row>
    <row r="510" spans="1:16" ht="17.25" customHeight="1" x14ac:dyDescent="0.25">
      <c r="A510" s="761" t="s">
        <v>722</v>
      </c>
      <c r="B510" s="761"/>
      <c r="C510" s="761"/>
      <c r="D510" s="761"/>
      <c r="E510" s="761"/>
      <c r="F510" s="761"/>
      <c r="G510" s="761"/>
      <c r="H510" s="761"/>
      <c r="L510" s="183"/>
    </row>
    <row r="511" spans="1:16" ht="17.25" customHeight="1" x14ac:dyDescent="0.25">
      <c r="A511" s="55"/>
      <c r="B511" s="55"/>
      <c r="C511" s="55"/>
      <c r="D511" s="55"/>
      <c r="E511" s="55"/>
      <c r="F511" s="55"/>
      <c r="G511" s="55"/>
      <c r="H511" s="55"/>
      <c r="L511" s="183"/>
    </row>
    <row r="512" spans="1:16" ht="17.25" customHeight="1" x14ac:dyDescent="0.25">
      <c r="A512" s="55"/>
      <c r="B512" s="55"/>
      <c r="C512" s="55"/>
      <c r="D512" s="55"/>
      <c r="E512" s="55"/>
      <c r="F512" s="55"/>
      <c r="G512" s="55"/>
      <c r="H512" s="55"/>
      <c r="L512" s="183"/>
    </row>
    <row r="513" spans="1:12" ht="17.25" customHeight="1" x14ac:dyDescent="0.25">
      <c r="A513" s="55"/>
      <c r="B513" s="55"/>
      <c r="C513" s="55"/>
      <c r="D513" s="55"/>
      <c r="E513" s="55"/>
      <c r="F513" s="55"/>
      <c r="G513" s="55"/>
      <c r="H513" s="55"/>
      <c r="L513" s="183"/>
    </row>
    <row r="514" spans="1:12" ht="17.25" customHeight="1" x14ac:dyDescent="0.25">
      <c r="A514" s="55"/>
      <c r="B514" s="55"/>
      <c r="C514" s="55"/>
      <c r="D514" s="55"/>
      <c r="E514" s="55"/>
      <c r="F514" s="55"/>
      <c r="G514" s="55"/>
      <c r="H514" s="55"/>
      <c r="L514" s="183"/>
    </row>
    <row r="515" spans="1:12" ht="17.25" customHeight="1" x14ac:dyDescent="0.25">
      <c r="A515" s="55"/>
      <c r="B515" s="55"/>
      <c r="C515" s="55"/>
      <c r="D515" s="55"/>
      <c r="E515" s="55"/>
      <c r="F515" s="55"/>
      <c r="G515" s="55"/>
      <c r="H515" s="55"/>
      <c r="L515" s="183"/>
    </row>
    <row r="516" spans="1:12" ht="17.25" customHeight="1" x14ac:dyDescent="0.25">
      <c r="A516" s="55"/>
      <c r="B516" s="55"/>
      <c r="C516" s="55"/>
      <c r="D516" s="55"/>
      <c r="E516" s="55"/>
      <c r="F516" s="55"/>
      <c r="G516" s="55"/>
      <c r="H516" s="55"/>
      <c r="L516" s="183"/>
    </row>
    <row r="517" spans="1:12" ht="17.25" customHeight="1" x14ac:dyDescent="0.25">
      <c r="A517" s="55"/>
      <c r="B517" s="55"/>
      <c r="C517" s="55"/>
      <c r="D517" s="55"/>
      <c r="E517" s="55"/>
      <c r="F517" s="55"/>
      <c r="G517" s="55"/>
      <c r="H517" s="55"/>
      <c r="L517" s="183"/>
    </row>
    <row r="518" spans="1:12" ht="17.25" customHeight="1" x14ac:dyDescent="0.25">
      <c r="A518" s="55"/>
      <c r="B518" s="55"/>
      <c r="C518" s="55"/>
      <c r="D518" s="55"/>
      <c r="E518" s="55"/>
      <c r="F518" s="55"/>
      <c r="G518" s="55"/>
      <c r="H518" s="55"/>
      <c r="L518" s="183"/>
    </row>
    <row r="519" spans="1:12" ht="17.25" customHeight="1" x14ac:dyDescent="0.25">
      <c r="A519" s="55"/>
      <c r="B519" s="55"/>
      <c r="C519" s="55"/>
      <c r="D519" s="55"/>
      <c r="E519" s="55"/>
      <c r="F519" s="55"/>
      <c r="G519" s="55"/>
      <c r="H519" s="55"/>
      <c r="L519" s="183"/>
    </row>
    <row r="520" spans="1:12" ht="17.25" customHeight="1" x14ac:dyDescent="0.25">
      <c r="A520" s="55"/>
      <c r="B520" s="55"/>
      <c r="C520" s="55"/>
      <c r="D520" s="55"/>
      <c r="E520" s="55"/>
      <c r="F520" s="55"/>
      <c r="G520" s="55"/>
      <c r="H520" s="55"/>
      <c r="L520" s="183"/>
    </row>
    <row r="521" spans="1:12" ht="17.25" customHeight="1" x14ac:dyDescent="0.25">
      <c r="A521" s="55"/>
      <c r="B521" s="55"/>
      <c r="C521" s="55"/>
      <c r="D521" s="55"/>
      <c r="E521" s="55"/>
      <c r="F521" s="55"/>
      <c r="G521" s="55"/>
      <c r="H521" s="55"/>
      <c r="L521" s="183"/>
    </row>
    <row r="522" spans="1:12" ht="17.25" customHeight="1" x14ac:dyDescent="0.25">
      <c r="A522" s="55"/>
      <c r="B522" s="55"/>
      <c r="C522" s="55"/>
      <c r="D522" s="55"/>
      <c r="E522" s="55"/>
      <c r="F522" s="55"/>
      <c r="G522" s="55"/>
      <c r="H522" s="55"/>
      <c r="L522" s="183"/>
    </row>
    <row r="523" spans="1:12" ht="17.25" customHeight="1" x14ac:dyDescent="0.25">
      <c r="A523" s="55"/>
      <c r="B523" s="55"/>
      <c r="C523" s="55"/>
      <c r="D523" s="55"/>
      <c r="E523" s="55"/>
      <c r="F523" s="55"/>
      <c r="G523" s="55"/>
      <c r="H523" s="55"/>
      <c r="L523" s="183"/>
    </row>
    <row r="524" spans="1:12" ht="17.25" customHeight="1" x14ac:dyDescent="0.25">
      <c r="A524" s="55"/>
      <c r="B524" s="55"/>
      <c r="C524" s="55"/>
      <c r="D524" s="55"/>
      <c r="E524" s="55"/>
      <c r="F524" s="55"/>
      <c r="G524" s="55"/>
      <c r="H524" s="55"/>
      <c r="L524" s="183"/>
    </row>
    <row r="525" spans="1:12" ht="17.25" customHeight="1" x14ac:dyDescent="0.25">
      <c r="A525" s="55"/>
      <c r="B525" s="55"/>
      <c r="C525" s="55"/>
      <c r="D525" s="55"/>
      <c r="E525" s="55"/>
      <c r="F525" s="55"/>
      <c r="G525" s="55"/>
      <c r="H525" s="55"/>
      <c r="L525" s="183"/>
    </row>
    <row r="526" spans="1:12" ht="17.25" customHeight="1" x14ac:dyDescent="0.25">
      <c r="A526" s="55"/>
      <c r="B526" s="55"/>
      <c r="C526" s="55"/>
      <c r="D526" s="55"/>
      <c r="E526" s="55"/>
      <c r="F526" s="55"/>
      <c r="G526" s="55"/>
      <c r="H526" s="55"/>
      <c r="L526" s="183"/>
    </row>
    <row r="527" spans="1:12" ht="17.25" customHeight="1" x14ac:dyDescent="0.25">
      <c r="A527" s="55"/>
      <c r="B527" s="55"/>
      <c r="C527" s="55"/>
      <c r="D527" s="55"/>
      <c r="E527" s="55"/>
      <c r="F527" s="55"/>
      <c r="G527" s="55"/>
      <c r="H527" s="55"/>
      <c r="L527" s="183"/>
    </row>
    <row r="528" spans="1:12" ht="17.25" customHeight="1" x14ac:dyDescent="0.25">
      <c r="A528" s="55"/>
      <c r="B528" s="55"/>
      <c r="C528" s="55"/>
      <c r="D528" s="55"/>
      <c r="E528" s="55"/>
      <c r="F528" s="55"/>
      <c r="G528" s="55"/>
      <c r="H528" s="55"/>
      <c r="L528" s="183"/>
    </row>
    <row r="529" spans="1:22" ht="17.25" customHeight="1" x14ac:dyDescent="0.25">
      <c r="A529" s="55"/>
      <c r="B529" s="55"/>
      <c r="C529" s="55"/>
      <c r="D529" s="55"/>
      <c r="E529" s="55"/>
      <c r="F529" s="55"/>
      <c r="G529" s="55"/>
      <c r="H529" s="55"/>
      <c r="L529" s="183"/>
    </row>
    <row r="530" spans="1:22" ht="17.25" customHeight="1" x14ac:dyDescent="0.25">
      <c r="A530" s="55"/>
      <c r="B530" s="55"/>
      <c r="C530" s="55"/>
      <c r="D530" s="55"/>
      <c r="E530" s="55"/>
      <c r="F530" s="55"/>
      <c r="G530" s="55"/>
      <c r="H530" s="55"/>
      <c r="L530" s="183"/>
    </row>
    <row r="531" spans="1:22" ht="17.25" customHeight="1" x14ac:dyDescent="0.25">
      <c r="A531" s="55"/>
      <c r="B531" s="55"/>
      <c r="C531" s="55"/>
      <c r="D531" s="55"/>
      <c r="E531" s="55"/>
      <c r="F531" s="55"/>
      <c r="G531" s="55"/>
      <c r="H531" s="55"/>
      <c r="L531" s="183"/>
    </row>
    <row r="532" spans="1:22" ht="17.25" customHeight="1" x14ac:dyDescent="0.25">
      <c r="A532" s="55"/>
      <c r="B532" s="55"/>
      <c r="C532" s="55"/>
      <c r="D532" s="55"/>
      <c r="E532" s="55"/>
      <c r="F532" s="55"/>
      <c r="G532" s="55"/>
      <c r="H532" s="55"/>
      <c r="L532" s="183"/>
    </row>
    <row r="533" spans="1:22" ht="17.25" customHeight="1" x14ac:dyDescent="0.25">
      <c r="A533" s="55"/>
      <c r="B533" s="55"/>
      <c r="C533" s="55"/>
      <c r="D533" s="55"/>
      <c r="E533" s="55"/>
      <c r="F533" s="55"/>
      <c r="G533" s="55"/>
      <c r="H533" s="55"/>
      <c r="L533" s="183"/>
    </row>
    <row r="534" spans="1:22" ht="17.25" customHeight="1" x14ac:dyDescent="0.25">
      <c r="A534" s="55"/>
      <c r="B534" s="55"/>
      <c r="C534" s="55"/>
      <c r="D534" s="55"/>
      <c r="E534" s="55"/>
      <c r="F534" s="55"/>
      <c r="G534" s="55"/>
      <c r="H534" s="24"/>
      <c r="L534" s="184"/>
      <c r="M534" s="184"/>
      <c r="N534" s="184"/>
      <c r="O534" s="184"/>
      <c r="P534" s="184"/>
      <c r="R534" s="184"/>
      <c r="S534" s="184"/>
      <c r="T534" s="184"/>
      <c r="U534" s="184"/>
      <c r="V534" s="184"/>
    </row>
    <row r="535" spans="1:22" ht="17.25" customHeight="1" x14ac:dyDescent="0.25">
      <c r="A535" s="55"/>
      <c r="B535" s="55"/>
      <c r="C535" s="55"/>
      <c r="D535" s="55"/>
      <c r="E535" s="55"/>
      <c r="F535" s="55"/>
      <c r="G535" s="55"/>
      <c r="H535" s="737">
        <v>9</v>
      </c>
      <c r="L535" s="184"/>
      <c r="M535" s="184"/>
      <c r="N535" s="184"/>
      <c r="O535" s="184"/>
      <c r="P535" s="184"/>
      <c r="R535" s="184"/>
      <c r="S535" s="184"/>
      <c r="T535" s="184"/>
      <c r="U535" s="184"/>
      <c r="V535" s="184"/>
    </row>
    <row r="536" spans="1:22" ht="17.25" customHeight="1" x14ac:dyDescent="0.25">
      <c r="A536" s="55"/>
      <c r="B536" s="55"/>
      <c r="C536" s="55"/>
      <c r="D536" s="55"/>
      <c r="E536" s="55"/>
      <c r="F536" s="55"/>
      <c r="G536" s="55"/>
      <c r="H536" s="24"/>
      <c r="L536" s="184"/>
      <c r="M536" s="184"/>
      <c r="N536" s="184"/>
      <c r="O536" s="184"/>
      <c r="P536" s="184"/>
      <c r="R536" s="184"/>
      <c r="S536" s="184"/>
      <c r="T536" s="184"/>
      <c r="U536" s="184"/>
      <c r="V536" s="184"/>
    </row>
    <row r="537" spans="1:22" ht="17.25" customHeight="1" x14ac:dyDescent="0.3">
      <c r="A537" s="51"/>
      <c r="B537" s="136" t="s">
        <v>133</v>
      </c>
      <c r="C537" s="52"/>
      <c r="D537" s="51"/>
      <c r="E537" s="51"/>
      <c r="F537" s="51" t="s">
        <v>56</v>
      </c>
      <c r="G537" s="51"/>
      <c r="H537" s="30"/>
    </row>
    <row r="538" spans="1:22" ht="17.25" customHeight="1" x14ac:dyDescent="0.25">
      <c r="A538" s="51"/>
      <c r="B538" s="51"/>
      <c r="C538" s="51"/>
      <c r="D538" s="51"/>
      <c r="E538" s="51"/>
      <c r="F538" s="51"/>
      <c r="G538" s="51"/>
      <c r="H538" s="30"/>
      <c r="K538" s="185"/>
    </row>
    <row r="539" spans="1:22" ht="17.25" customHeight="1" x14ac:dyDescent="0.25">
      <c r="A539" s="761" t="s">
        <v>724</v>
      </c>
      <c r="B539" s="761"/>
      <c r="C539" s="761"/>
      <c r="D539" s="761"/>
      <c r="E539" s="761"/>
      <c r="F539" s="761"/>
      <c r="G539" s="761"/>
      <c r="H539" s="761"/>
    </row>
    <row r="540" spans="1:22" ht="17.25" customHeight="1" x14ac:dyDescent="0.25">
      <c r="A540" s="761" t="s">
        <v>725</v>
      </c>
      <c r="B540" s="761"/>
      <c r="C540" s="761"/>
      <c r="D540" s="761"/>
      <c r="E540" s="761"/>
      <c r="F540" s="761"/>
      <c r="G540" s="761"/>
      <c r="H540" s="761"/>
    </row>
    <row r="541" spans="1:22" ht="17.25" customHeight="1" x14ac:dyDescent="0.25">
      <c r="A541" s="765"/>
      <c r="B541" s="765"/>
      <c r="C541" s="765"/>
      <c r="D541" s="765"/>
      <c r="E541" s="765"/>
      <c r="F541" s="765"/>
      <c r="G541" s="765"/>
      <c r="H541" s="765"/>
    </row>
    <row r="542" spans="1:22" ht="19.5" customHeight="1" x14ac:dyDescent="0.25">
      <c r="A542" s="73"/>
      <c r="C542" s="760" t="s">
        <v>108</v>
      </c>
      <c r="D542" s="760"/>
      <c r="E542" s="760"/>
    </row>
    <row r="543" spans="1:22" ht="17.25" customHeight="1" x14ac:dyDescent="0.25">
      <c r="A543" s="762" t="s">
        <v>112</v>
      </c>
      <c r="B543" s="762" t="s">
        <v>109</v>
      </c>
      <c r="C543" s="178" t="s">
        <v>59</v>
      </c>
      <c r="D543" s="161" t="s">
        <v>351</v>
      </c>
      <c r="E543" s="120" t="s">
        <v>59</v>
      </c>
      <c r="F543" s="766" t="s">
        <v>41</v>
      </c>
      <c r="G543" s="767"/>
      <c r="H543" s="769" t="s">
        <v>10</v>
      </c>
    </row>
    <row r="544" spans="1:22" ht="17.25" customHeight="1" x14ac:dyDescent="0.25">
      <c r="A544" s="763"/>
      <c r="B544" s="763"/>
      <c r="C544" s="33" t="s">
        <v>563</v>
      </c>
      <c r="D544" s="180" t="s">
        <v>645</v>
      </c>
      <c r="E544" s="33" t="s">
        <v>723</v>
      </c>
      <c r="F544" s="34" t="s">
        <v>8</v>
      </c>
      <c r="G544" s="34" t="s">
        <v>9</v>
      </c>
      <c r="H544" s="770"/>
    </row>
    <row r="545" spans="1:19" ht="17.25" customHeight="1" x14ac:dyDescent="0.25">
      <c r="A545" s="74">
        <v>1</v>
      </c>
      <c r="B545" s="126">
        <v>2</v>
      </c>
      <c r="C545" s="127">
        <v>3</v>
      </c>
      <c r="D545" s="153">
        <v>4</v>
      </c>
      <c r="E545" s="153">
        <v>5</v>
      </c>
      <c r="F545" s="127">
        <v>6</v>
      </c>
      <c r="G545" s="127">
        <v>7</v>
      </c>
      <c r="H545" s="129">
        <v>8</v>
      </c>
      <c r="K545" s="185"/>
    </row>
    <row r="546" spans="1:19" ht="17.25" customHeight="1" x14ac:dyDescent="0.25">
      <c r="A546" s="266">
        <v>10</v>
      </c>
      <c r="B546" s="267" t="s">
        <v>134</v>
      </c>
      <c r="C546" s="268">
        <v>4843736.25</v>
      </c>
      <c r="D546" s="268">
        <v>21198772</v>
      </c>
      <c r="E546" s="268">
        <v>6881304.9900000002</v>
      </c>
      <c r="F546" s="269">
        <f t="shared" ref="F546:F551" si="85">E546/C546</f>
        <v>1.420660546907359</v>
      </c>
      <c r="G546" s="269">
        <f t="shared" ref="G546:G551" si="86">E546/D546</f>
        <v>0.32460866082242879</v>
      </c>
      <c r="H546" s="270">
        <f>E546/E551</f>
        <v>1</v>
      </c>
      <c r="J546" s="176"/>
      <c r="K546" s="185"/>
    </row>
    <row r="547" spans="1:19" ht="17.25" customHeight="1" x14ac:dyDescent="0.25">
      <c r="A547" s="266">
        <v>21</v>
      </c>
      <c r="B547" s="267" t="s">
        <v>113</v>
      </c>
      <c r="C547" s="271">
        <v>0</v>
      </c>
      <c r="D547" s="271">
        <v>123000</v>
      </c>
      <c r="E547" s="271">
        <v>0</v>
      </c>
      <c r="F547" s="269" t="e">
        <f t="shared" ref="F547:F550" si="87">E547/C547</f>
        <v>#DIV/0!</v>
      </c>
      <c r="G547" s="269">
        <f t="shared" ref="G547:G550" si="88">E547/D547</f>
        <v>0</v>
      </c>
      <c r="H547" s="270">
        <f>E547/E551</f>
        <v>0</v>
      </c>
    </row>
    <row r="548" spans="1:19" ht="17.25" customHeight="1" x14ac:dyDescent="0.25">
      <c r="A548" s="266">
        <v>22</v>
      </c>
      <c r="B548" s="267" t="s">
        <v>114</v>
      </c>
      <c r="C548" s="271">
        <v>0</v>
      </c>
      <c r="D548" s="271">
        <v>0</v>
      </c>
      <c r="E548" s="271">
        <v>0</v>
      </c>
      <c r="F548" s="269" t="e">
        <f t="shared" si="87"/>
        <v>#DIV/0!</v>
      </c>
      <c r="G548" s="269" t="e">
        <f t="shared" si="88"/>
        <v>#DIV/0!</v>
      </c>
      <c r="H548" s="270">
        <f>E548/E551</f>
        <v>0</v>
      </c>
      <c r="J548" s="177"/>
    </row>
    <row r="549" spans="1:19" ht="17.25" customHeight="1" x14ac:dyDescent="0.25">
      <c r="A549" s="266">
        <v>31</v>
      </c>
      <c r="B549" s="267" t="s">
        <v>115</v>
      </c>
      <c r="C549" s="271">
        <v>0</v>
      </c>
      <c r="D549" s="271">
        <v>0</v>
      </c>
      <c r="E549" s="271">
        <v>0</v>
      </c>
      <c r="F549" s="269" t="e">
        <f t="shared" si="87"/>
        <v>#DIV/0!</v>
      </c>
      <c r="G549" s="269" t="e">
        <f t="shared" si="88"/>
        <v>#DIV/0!</v>
      </c>
      <c r="H549" s="270">
        <f>E549/E551</f>
        <v>0</v>
      </c>
    </row>
    <row r="550" spans="1:19" ht="17.25" customHeight="1" x14ac:dyDescent="0.25">
      <c r="A550" s="266"/>
      <c r="B550" s="267" t="s">
        <v>135</v>
      </c>
      <c r="C550" s="271">
        <f>1775.63+6583.48</f>
        <v>8359.11</v>
      </c>
      <c r="D550" s="271">
        <f>3077.6+897</f>
        <v>3974.6</v>
      </c>
      <c r="E550" s="271">
        <v>0</v>
      </c>
      <c r="F550" s="269">
        <f t="shared" si="87"/>
        <v>0</v>
      </c>
      <c r="G550" s="269">
        <f t="shared" si="88"/>
        <v>0</v>
      </c>
      <c r="H550" s="270">
        <f>E550/E551</f>
        <v>0</v>
      </c>
    </row>
    <row r="551" spans="1:19" ht="17.25" customHeight="1" x14ac:dyDescent="0.25">
      <c r="A551" s="272"/>
      <c r="B551" s="273" t="s">
        <v>118</v>
      </c>
      <c r="C551" s="274">
        <f>C546+C547+C548+C549+C550</f>
        <v>4852095.3600000003</v>
      </c>
      <c r="D551" s="274">
        <f t="shared" ref="D551:E551" si="89">D546+D547+D548+D549+D550</f>
        <v>21325746.600000001</v>
      </c>
      <c r="E551" s="274">
        <f t="shared" si="89"/>
        <v>6881304.9900000002</v>
      </c>
      <c r="F551" s="275">
        <f t="shared" si="85"/>
        <v>1.4182130563072857</v>
      </c>
      <c r="G551" s="275">
        <f t="shared" si="86"/>
        <v>0.32267592404009904</v>
      </c>
      <c r="H551" s="276">
        <f>H546+H547+H548+H549+H550</f>
        <v>1</v>
      </c>
    </row>
    <row r="552" spans="1:19" ht="12" customHeight="1" x14ac:dyDescent="0.25">
      <c r="A552" s="75"/>
      <c r="B552" s="76"/>
      <c r="C552" s="64"/>
      <c r="D552" s="64"/>
      <c r="E552" s="64"/>
      <c r="F552" s="77"/>
      <c r="G552" s="77"/>
      <c r="H552" s="30"/>
    </row>
    <row r="553" spans="1:19" ht="17.25" customHeight="1" x14ac:dyDescent="0.25">
      <c r="A553" s="761" t="s">
        <v>352</v>
      </c>
      <c r="B553" s="761"/>
      <c r="C553" s="761"/>
      <c r="D553" s="761"/>
      <c r="E553" s="761"/>
      <c r="F553" s="761"/>
      <c r="G553" s="761"/>
      <c r="H553" s="761"/>
      <c r="K553" s="185"/>
      <c r="L553" s="185"/>
      <c r="M553" s="185"/>
      <c r="P553" s="185"/>
      <c r="Q553" s="185"/>
      <c r="R553" s="185"/>
      <c r="S553" s="185"/>
    </row>
    <row r="554" spans="1:19" ht="17.25" customHeight="1" x14ac:dyDescent="0.25">
      <c r="A554" s="761" t="s">
        <v>726</v>
      </c>
      <c r="B554" s="761"/>
      <c r="C554" s="761"/>
      <c r="D554" s="761"/>
      <c r="E554" s="761"/>
      <c r="F554" s="761"/>
      <c r="G554" s="761"/>
      <c r="H554" s="761"/>
    </row>
    <row r="555" spans="1:19" ht="17.25" customHeight="1" x14ac:dyDescent="0.25">
      <c r="A555" s="761"/>
      <c r="B555" s="761"/>
      <c r="C555" s="761"/>
      <c r="D555" s="761"/>
      <c r="E555" s="761"/>
      <c r="F555" s="761"/>
      <c r="G555" s="761"/>
      <c r="H555" s="761"/>
    </row>
    <row r="556" spans="1:19" ht="24" customHeight="1" x14ac:dyDescent="0.25">
      <c r="A556" s="55"/>
      <c r="B556" s="55"/>
      <c r="C556" s="760" t="s">
        <v>108</v>
      </c>
      <c r="D556" s="760"/>
      <c r="E556" s="760"/>
      <c r="F556" s="55"/>
      <c r="G556" s="55"/>
    </row>
    <row r="557" spans="1:19" ht="17.25" customHeight="1" x14ac:dyDescent="0.25">
      <c r="A557" s="49" t="s">
        <v>58</v>
      </c>
      <c r="B557" s="772" t="s">
        <v>39</v>
      </c>
      <c r="C557" s="120" t="s">
        <v>59</v>
      </c>
      <c r="D557" s="161" t="s">
        <v>351</v>
      </c>
      <c r="E557" s="120" t="s">
        <v>59</v>
      </c>
      <c r="F557" s="766" t="s">
        <v>41</v>
      </c>
      <c r="G557" s="767"/>
      <c r="H557" s="769" t="s">
        <v>10</v>
      </c>
    </row>
    <row r="558" spans="1:19" ht="17.25" customHeight="1" x14ac:dyDescent="0.25">
      <c r="A558" s="62" t="s">
        <v>339</v>
      </c>
      <c r="B558" s="773"/>
      <c r="C558" s="33" t="s">
        <v>563</v>
      </c>
      <c r="D558" s="180" t="s">
        <v>645</v>
      </c>
      <c r="E558" s="33" t="s">
        <v>723</v>
      </c>
      <c r="F558" s="78" t="s">
        <v>8</v>
      </c>
      <c r="G558" s="78" t="s">
        <v>9</v>
      </c>
      <c r="H558" s="770"/>
    </row>
    <row r="559" spans="1:19" ht="17.25" customHeight="1" x14ac:dyDescent="0.25">
      <c r="A559" s="74">
        <v>1</v>
      </c>
      <c r="B559" s="126">
        <v>2</v>
      </c>
      <c r="C559" s="127">
        <v>3</v>
      </c>
      <c r="D559" s="153">
        <v>4</v>
      </c>
      <c r="E559" s="127">
        <v>5</v>
      </c>
      <c r="F559" s="127">
        <v>6</v>
      </c>
      <c r="G559" s="127">
        <v>7</v>
      </c>
      <c r="H559" s="129">
        <v>8</v>
      </c>
      <c r="L559" s="185"/>
      <c r="M559" s="185"/>
      <c r="N559" s="185"/>
      <c r="O559" s="185"/>
    </row>
    <row r="560" spans="1:19" ht="17.25" customHeight="1" x14ac:dyDescent="0.25">
      <c r="A560" s="277">
        <v>11111</v>
      </c>
      <c r="B560" s="278" t="s">
        <v>136</v>
      </c>
      <c r="C560" s="279">
        <v>3811137.32</v>
      </c>
      <c r="D560" s="280">
        <v>18871089.600000001</v>
      </c>
      <c r="E560" s="279">
        <v>4048219.69</v>
      </c>
      <c r="F560" s="269">
        <f t="shared" ref="F560:F580" si="90">E560/C560</f>
        <v>1.0622077742399478</v>
      </c>
      <c r="G560" s="269">
        <f>E560/D560</f>
        <v>0.21451965815476812</v>
      </c>
      <c r="H560" s="281">
        <f>E560/E580</f>
        <v>0.58829243811790399</v>
      </c>
    </row>
    <row r="561" spans="1:17" ht="17.25" customHeight="1" x14ac:dyDescent="0.25">
      <c r="A561" s="277">
        <v>11121</v>
      </c>
      <c r="B561" s="282" t="s">
        <v>463</v>
      </c>
      <c r="C561" s="279">
        <v>252892.11</v>
      </c>
      <c r="D561" s="280"/>
      <c r="E561" s="279">
        <v>437080.42</v>
      </c>
      <c r="F561" s="269">
        <f t="shared" ref="F561:F576" si="91">E561/C561</f>
        <v>1.7283276255633282</v>
      </c>
      <c r="G561" s="269" t="e">
        <f t="shared" ref="G561:G576" si="92">E561/D561</f>
        <v>#DIV/0!</v>
      </c>
      <c r="H561" s="281">
        <f>E561/E580</f>
        <v>6.3517082971205424E-2</v>
      </c>
    </row>
    <row r="562" spans="1:17" ht="17.25" customHeight="1" x14ac:dyDescent="0.25">
      <c r="A562" s="277">
        <v>11131</v>
      </c>
      <c r="B562" s="278" t="s">
        <v>138</v>
      </c>
      <c r="C562" s="279">
        <v>230212.56</v>
      </c>
      <c r="D562" s="280"/>
      <c r="E562" s="279">
        <v>327476.44</v>
      </c>
      <c r="F562" s="269">
        <f t="shared" si="91"/>
        <v>1.4224959750241255</v>
      </c>
      <c r="G562" s="269" t="e">
        <f t="shared" si="92"/>
        <v>#DIV/0!</v>
      </c>
      <c r="H562" s="281">
        <f>E562/E580</f>
        <v>4.7589293088432044E-2</v>
      </c>
    </row>
    <row r="563" spans="1:17" ht="17.25" customHeight="1" x14ac:dyDescent="0.25">
      <c r="A563" s="277">
        <v>11151</v>
      </c>
      <c r="B563" s="278" t="s">
        <v>137</v>
      </c>
      <c r="C563" s="279">
        <v>14858.84</v>
      </c>
      <c r="D563" s="280"/>
      <c r="E563" s="279">
        <v>21046.94</v>
      </c>
      <c r="F563" s="269">
        <f t="shared" si="91"/>
        <v>1.4164591583192228</v>
      </c>
      <c r="G563" s="269" t="e">
        <f t="shared" si="92"/>
        <v>#DIV/0!</v>
      </c>
      <c r="H563" s="281">
        <f>E563/E580</f>
        <v>3.0585681103490799E-3</v>
      </c>
      <c r="M563" s="185"/>
    </row>
    <row r="564" spans="1:17" ht="17.25" customHeight="1" x14ac:dyDescent="0.25">
      <c r="A564" s="277">
        <v>11152</v>
      </c>
      <c r="B564" s="283" t="s">
        <v>516</v>
      </c>
      <c r="C564" s="279">
        <v>8064.41</v>
      </c>
      <c r="D564" s="280"/>
      <c r="E564" s="279">
        <v>11767.65</v>
      </c>
      <c r="F564" s="269">
        <f t="shared" si="91"/>
        <v>1.4592078031746898</v>
      </c>
      <c r="G564" s="269" t="e">
        <f t="shared" si="92"/>
        <v>#DIV/0!</v>
      </c>
      <c r="H564" s="281">
        <f>E564/E580</f>
        <v>1.7100898764261861E-3</v>
      </c>
      <c r="J564" s="158"/>
    </row>
    <row r="565" spans="1:17" ht="17.25" customHeight="1" x14ac:dyDescent="0.25">
      <c r="A565" s="277">
        <v>11211</v>
      </c>
      <c r="B565" s="284" t="s">
        <v>517</v>
      </c>
      <c r="C565" s="279">
        <v>212527.28</v>
      </c>
      <c r="D565" s="280">
        <v>838949.76</v>
      </c>
      <c r="E565" s="279">
        <v>334609.26</v>
      </c>
      <c r="F565" s="269">
        <f t="shared" si="91"/>
        <v>1.5744296920376528</v>
      </c>
      <c r="G565" s="269">
        <f t="shared" si="92"/>
        <v>0.398843024879106</v>
      </c>
      <c r="H565" s="281">
        <f>E565/E580</f>
        <v>4.862584356982555E-2</v>
      </c>
      <c r="J565" s="158"/>
    </row>
    <row r="566" spans="1:17" ht="17.25" customHeight="1" x14ac:dyDescent="0.25">
      <c r="A566" s="277">
        <v>11311</v>
      </c>
      <c r="B566" s="278" t="s">
        <v>139</v>
      </c>
      <c r="C566" s="279">
        <v>230212.56</v>
      </c>
      <c r="D566" s="280">
        <v>1008264</v>
      </c>
      <c r="E566" s="279">
        <v>327476.44</v>
      </c>
      <c r="F566" s="269">
        <f t="shared" si="91"/>
        <v>1.4224959750241255</v>
      </c>
      <c r="G566" s="269">
        <f t="shared" si="92"/>
        <v>0.32479235597026174</v>
      </c>
      <c r="H566" s="281">
        <f>E566/E580</f>
        <v>4.7589293088432044E-2</v>
      </c>
    </row>
    <row r="567" spans="1:17" ht="17.25" customHeight="1" x14ac:dyDescent="0.25">
      <c r="A567" s="277">
        <v>11411</v>
      </c>
      <c r="B567" s="278" t="s">
        <v>518</v>
      </c>
      <c r="C567" s="279">
        <v>13617.66</v>
      </c>
      <c r="D567" s="280">
        <v>400500.24</v>
      </c>
      <c r="E567" s="279">
        <v>0</v>
      </c>
      <c r="F567" s="269">
        <f t="shared" si="91"/>
        <v>0</v>
      </c>
      <c r="G567" s="269">
        <f t="shared" si="92"/>
        <v>0</v>
      </c>
      <c r="H567" s="281">
        <f>E567/E580</f>
        <v>0</v>
      </c>
    </row>
    <row r="568" spans="1:17" ht="17.25" customHeight="1" x14ac:dyDescent="0.25">
      <c r="A568" s="277">
        <v>11413</v>
      </c>
      <c r="B568" s="278" t="s">
        <v>727</v>
      </c>
      <c r="C568" s="279">
        <v>0</v>
      </c>
      <c r="D568" s="280">
        <v>0</v>
      </c>
      <c r="E568" s="279">
        <v>1325379.02</v>
      </c>
      <c r="F568" s="269" t="e">
        <f t="shared" si="91"/>
        <v>#DIV/0!</v>
      </c>
      <c r="G568" s="269" t="e">
        <f t="shared" si="92"/>
        <v>#DIV/0!</v>
      </c>
      <c r="H568" s="281">
        <f>E568/E580</f>
        <v>0.19260576619203151</v>
      </c>
    </row>
    <row r="569" spans="1:17" ht="17.25" customHeight="1" x14ac:dyDescent="0.25">
      <c r="A569" s="277">
        <v>11416</v>
      </c>
      <c r="B569" s="278" t="s">
        <v>519</v>
      </c>
      <c r="C569" s="279">
        <v>2024.12</v>
      </c>
      <c r="D569" s="280"/>
      <c r="E569" s="279">
        <v>1937.17</v>
      </c>
      <c r="F569" s="269">
        <f t="shared" si="91"/>
        <v>0.95704306068810163</v>
      </c>
      <c r="G569" s="269" t="e">
        <f t="shared" si="92"/>
        <v>#DIV/0!</v>
      </c>
      <c r="H569" s="281">
        <f>E569/E580</f>
        <v>2.8151201012237064E-4</v>
      </c>
    </row>
    <row r="570" spans="1:17" ht="26.25" customHeight="1" x14ac:dyDescent="0.25">
      <c r="A570" s="277">
        <v>11431</v>
      </c>
      <c r="B570" s="267" t="s">
        <v>520</v>
      </c>
      <c r="C570" s="279">
        <v>74512.95</v>
      </c>
      <c r="D570" s="280"/>
      <c r="E570" s="279">
        <v>45295.18</v>
      </c>
      <c r="F570" s="269">
        <f t="shared" si="91"/>
        <v>0.60788332766317799</v>
      </c>
      <c r="G570" s="269" t="e">
        <f t="shared" si="92"/>
        <v>#DIV/0!</v>
      </c>
      <c r="H570" s="281">
        <f>E570/E580</f>
        <v>6.5823532114654883E-3</v>
      </c>
    </row>
    <row r="571" spans="1:17" ht="16.5" customHeight="1" x14ac:dyDescent="0.25">
      <c r="A571" s="277">
        <v>11511</v>
      </c>
      <c r="B571" s="267" t="s">
        <v>700</v>
      </c>
      <c r="C571" s="279">
        <v>0</v>
      </c>
      <c r="D571" s="280">
        <v>198323.92</v>
      </c>
      <c r="E571" s="279">
        <v>0</v>
      </c>
      <c r="F571" s="269" t="e">
        <f t="shared" si="91"/>
        <v>#DIV/0!</v>
      </c>
      <c r="G571" s="269">
        <f t="shared" si="92"/>
        <v>0</v>
      </c>
      <c r="H571" s="281">
        <f>E571/E580</f>
        <v>0</v>
      </c>
    </row>
    <row r="572" spans="1:17" ht="18" customHeight="1" x14ac:dyDescent="0.25">
      <c r="A572" s="277">
        <v>11611</v>
      </c>
      <c r="B572" s="278" t="s">
        <v>521</v>
      </c>
      <c r="C572" s="279">
        <v>2035.55</v>
      </c>
      <c r="D572" s="280">
        <v>4644.4799999999996</v>
      </c>
      <c r="E572" s="279">
        <v>1016.78</v>
      </c>
      <c r="F572" s="269">
        <f t="shared" si="91"/>
        <v>0.4995111886222397</v>
      </c>
      <c r="G572" s="269">
        <f t="shared" si="92"/>
        <v>0.21892224748518674</v>
      </c>
      <c r="H572" s="281">
        <f>E572/E580</f>
        <v>1.4775976380608001E-4</v>
      </c>
    </row>
    <row r="573" spans="1:17" ht="17.25" customHeight="1" x14ac:dyDescent="0.25">
      <c r="A573" s="277">
        <v>11125</v>
      </c>
      <c r="B573" s="284" t="s">
        <v>462</v>
      </c>
      <c r="C573" s="279">
        <v>0</v>
      </c>
      <c r="D573" s="280"/>
      <c r="E573" s="279">
        <v>0</v>
      </c>
      <c r="F573" s="269" t="e">
        <f t="shared" si="91"/>
        <v>#DIV/0!</v>
      </c>
      <c r="G573" s="269" t="e">
        <f t="shared" si="92"/>
        <v>#DIV/0!</v>
      </c>
      <c r="H573" s="281">
        <f>E573/E580</f>
        <v>0</v>
      </c>
      <c r="K573" s="177"/>
    </row>
    <row r="574" spans="1:17" ht="17.25" customHeight="1" x14ac:dyDescent="0.25">
      <c r="A574" s="277">
        <v>11126</v>
      </c>
      <c r="B574" s="284" t="s">
        <v>310</v>
      </c>
      <c r="C574" s="279">
        <v>0</v>
      </c>
      <c r="D574" s="280"/>
      <c r="E574" s="279">
        <v>0</v>
      </c>
      <c r="F574" s="269" t="e">
        <f t="shared" si="91"/>
        <v>#DIV/0!</v>
      </c>
      <c r="G574" s="269" t="e">
        <f t="shared" si="92"/>
        <v>#DIV/0!</v>
      </c>
      <c r="H574" s="281">
        <f>E574/E580</f>
        <v>0</v>
      </c>
      <c r="K574" s="177"/>
    </row>
    <row r="575" spans="1:17" ht="17.25" customHeight="1" x14ac:dyDescent="0.25">
      <c r="A575" s="277">
        <v>11400</v>
      </c>
      <c r="B575" s="278" t="s">
        <v>428</v>
      </c>
      <c r="C575" s="279">
        <v>0</v>
      </c>
      <c r="D575" s="280"/>
      <c r="E575" s="279">
        <v>0</v>
      </c>
      <c r="F575" s="269" t="e">
        <f t="shared" si="91"/>
        <v>#DIV/0!</v>
      </c>
      <c r="G575" s="269" t="e">
        <f t="shared" si="92"/>
        <v>#DIV/0!</v>
      </c>
      <c r="H575" s="281">
        <f>E575/E580</f>
        <v>0</v>
      </c>
      <c r="N575" s="185"/>
      <c r="O575" s="185"/>
      <c r="P575" s="185"/>
      <c r="Q575" s="185"/>
    </row>
    <row r="576" spans="1:17" ht="17.25" customHeight="1" x14ac:dyDescent="0.25">
      <c r="A576" s="277">
        <v>11900</v>
      </c>
      <c r="B576" s="278" t="s">
        <v>475</v>
      </c>
      <c r="C576" s="279">
        <v>0</v>
      </c>
      <c r="D576" s="280"/>
      <c r="E576" s="279">
        <v>0</v>
      </c>
      <c r="F576" s="269" t="e">
        <f t="shared" si="91"/>
        <v>#DIV/0!</v>
      </c>
      <c r="G576" s="269" t="e">
        <f t="shared" si="92"/>
        <v>#DIV/0!</v>
      </c>
      <c r="H576" s="281">
        <f>E576/E580</f>
        <v>0</v>
      </c>
    </row>
    <row r="577" spans="1:15" ht="17.25" customHeight="1" x14ac:dyDescent="0.25">
      <c r="A577" s="277"/>
      <c r="B577" s="290" t="s">
        <v>701</v>
      </c>
      <c r="C577" s="279"/>
      <c r="D577" s="280">
        <f>D548</f>
        <v>0</v>
      </c>
      <c r="E577" s="279"/>
      <c r="F577" s="269"/>
      <c r="G577" s="269"/>
      <c r="H577" s="281"/>
    </row>
    <row r="578" spans="1:15" ht="17.25" customHeight="1" x14ac:dyDescent="0.25">
      <c r="A578" s="277"/>
      <c r="B578" s="290" t="s">
        <v>702</v>
      </c>
      <c r="C578" s="279"/>
      <c r="D578" s="280">
        <f>D549</f>
        <v>0</v>
      </c>
      <c r="E578" s="279"/>
      <c r="F578" s="269"/>
      <c r="G578" s="269"/>
      <c r="H578" s="281"/>
      <c r="K578" s="151"/>
    </row>
    <row r="579" spans="1:15" ht="17.25" customHeight="1" x14ac:dyDescent="0.25">
      <c r="A579" s="277"/>
      <c r="B579" s="290" t="s">
        <v>207</v>
      </c>
      <c r="C579" s="279"/>
      <c r="D579" s="280">
        <f>D550</f>
        <v>3974.6</v>
      </c>
      <c r="E579" s="279"/>
      <c r="F579" s="269"/>
      <c r="G579" s="269"/>
      <c r="H579" s="281"/>
    </row>
    <row r="580" spans="1:15" ht="17.25" customHeight="1" x14ac:dyDescent="0.25">
      <c r="A580" s="285"/>
      <c r="B580" s="286" t="s">
        <v>118</v>
      </c>
      <c r="C580" s="287">
        <f>SUM(C560:C576)</f>
        <v>4852095.3599999994</v>
      </c>
      <c r="D580" s="287">
        <f>SUM(D560:D579)</f>
        <v>21325746.600000005</v>
      </c>
      <c r="E580" s="287">
        <f>SUM(E560:E576)</f>
        <v>6881304.9900000012</v>
      </c>
      <c r="F580" s="288">
        <f t="shared" si="90"/>
        <v>1.4182130563072861</v>
      </c>
      <c r="G580" s="288">
        <f>E580/D580</f>
        <v>0.32267592404009898</v>
      </c>
      <c r="H580" s="276">
        <f>SUM(H560:H576)</f>
        <v>0.99999999999999989</v>
      </c>
      <c r="J580" s="151"/>
    </row>
    <row r="581" spans="1:15" ht="17.25" customHeight="1" x14ac:dyDescent="0.25">
      <c r="A581" s="761" t="s">
        <v>728</v>
      </c>
      <c r="B581" s="761"/>
      <c r="C581" s="761"/>
      <c r="D581" s="761"/>
      <c r="E581" s="761"/>
      <c r="F581" s="761"/>
      <c r="G581" s="761"/>
      <c r="H581" s="761"/>
      <c r="I581" s="761"/>
    </row>
    <row r="582" spans="1:15" ht="17.25" customHeight="1" x14ac:dyDescent="0.25">
      <c r="A582" s="761" t="s">
        <v>729</v>
      </c>
      <c r="B582" s="761"/>
      <c r="C582" s="761"/>
      <c r="D582" s="761"/>
      <c r="E582" s="761"/>
      <c r="F582" s="761"/>
      <c r="G582" s="761"/>
      <c r="H582" s="761"/>
      <c r="I582" s="761"/>
    </row>
    <row r="583" spans="1:15" ht="17.25" customHeight="1" x14ac:dyDescent="0.25">
      <c r="A583" s="202"/>
      <c r="B583" s="202" t="s">
        <v>572</v>
      </c>
      <c r="C583" s="202"/>
      <c r="D583" s="202"/>
      <c r="E583" s="202"/>
      <c r="F583" s="202"/>
      <c r="G583" s="202"/>
      <c r="H583" s="202"/>
      <c r="I583" s="202"/>
      <c r="L583" s="185"/>
    </row>
    <row r="584" spans="1:15" ht="17.25" customHeight="1" x14ac:dyDescent="0.25">
      <c r="A584" s="202"/>
      <c r="B584" s="202"/>
      <c r="C584" s="202"/>
      <c r="D584" s="202"/>
      <c r="E584" s="202"/>
      <c r="F584" s="202"/>
      <c r="G584" s="202"/>
      <c r="H584" s="202"/>
      <c r="I584" s="202"/>
      <c r="L584" s="185"/>
    </row>
    <row r="585" spans="1:15" ht="17.25" customHeight="1" x14ac:dyDescent="0.25">
      <c r="A585" s="55"/>
      <c r="B585" s="55"/>
      <c r="C585" s="55"/>
      <c r="D585" s="55"/>
      <c r="E585" s="55"/>
      <c r="F585" s="55"/>
      <c r="G585" s="55"/>
      <c r="H585" s="24"/>
      <c r="L585" s="185"/>
    </row>
    <row r="586" spans="1:15" ht="17.25" customHeight="1" x14ac:dyDescent="0.25">
      <c r="A586" s="55"/>
      <c r="B586" s="55"/>
      <c r="C586" s="55"/>
      <c r="D586" s="55"/>
      <c r="E586" s="55"/>
      <c r="F586" s="55"/>
      <c r="G586" s="55"/>
      <c r="H586" s="737">
        <v>10</v>
      </c>
      <c r="L586" s="185"/>
    </row>
    <row r="587" spans="1:15" ht="17.25" customHeight="1" x14ac:dyDescent="0.25">
      <c r="A587" s="55"/>
      <c r="B587" s="55"/>
      <c r="C587" s="55"/>
      <c r="D587" s="55"/>
      <c r="E587" s="55"/>
      <c r="F587" s="55"/>
      <c r="G587" s="55"/>
      <c r="H587" s="24"/>
    </row>
    <row r="588" spans="1:15" ht="17.25" customHeight="1" x14ac:dyDescent="0.25">
      <c r="A588" s="761" t="s">
        <v>429</v>
      </c>
      <c r="B588" s="761"/>
      <c r="C588" s="761"/>
      <c r="D588" s="761"/>
      <c r="E588" s="761"/>
      <c r="F588" s="761"/>
      <c r="G588" s="761"/>
      <c r="H588" s="761"/>
    </row>
    <row r="589" spans="1:15" ht="17.25" customHeight="1" x14ac:dyDescent="0.25">
      <c r="A589" s="761" t="s">
        <v>730</v>
      </c>
      <c r="B589" s="761"/>
      <c r="C589" s="761"/>
      <c r="D589" s="761"/>
      <c r="E589" s="761"/>
      <c r="F589" s="761"/>
      <c r="G589" s="761"/>
      <c r="H589" s="761"/>
      <c r="O589" s="185"/>
    </row>
    <row r="590" spans="1:15" ht="22.5" customHeight="1" x14ac:dyDescent="0.25">
      <c r="A590" s="55"/>
      <c r="B590" s="55"/>
      <c r="C590" s="760" t="s">
        <v>108</v>
      </c>
      <c r="D590" s="760"/>
      <c r="E590" s="760"/>
      <c r="F590" s="55"/>
      <c r="G590" s="55"/>
      <c r="H590" s="24"/>
    </row>
    <row r="591" spans="1:15" ht="17.25" customHeight="1" x14ac:dyDescent="0.25">
      <c r="A591" s="772" t="s">
        <v>38</v>
      </c>
      <c r="B591" s="805" t="s">
        <v>39</v>
      </c>
      <c r="C591" s="178" t="s">
        <v>59</v>
      </c>
      <c r="D591" s="161" t="s">
        <v>351</v>
      </c>
      <c r="E591" s="120" t="s">
        <v>59</v>
      </c>
      <c r="F591" s="766" t="s">
        <v>41</v>
      </c>
      <c r="G591" s="767"/>
      <c r="H591" s="769" t="s">
        <v>10</v>
      </c>
    </row>
    <row r="592" spans="1:15" ht="17.25" customHeight="1" x14ac:dyDescent="0.25">
      <c r="A592" s="773"/>
      <c r="B592" s="806"/>
      <c r="C592" s="33" t="s">
        <v>563</v>
      </c>
      <c r="D592" s="180" t="s">
        <v>645</v>
      </c>
      <c r="E592" s="33" t="s">
        <v>723</v>
      </c>
      <c r="F592" s="34" t="s">
        <v>8</v>
      </c>
      <c r="G592" s="34" t="s">
        <v>9</v>
      </c>
      <c r="H592" s="770"/>
    </row>
    <row r="593" spans="1:15" ht="17.25" customHeight="1" x14ac:dyDescent="0.25">
      <c r="A593" s="127">
        <v>1</v>
      </c>
      <c r="B593" s="126">
        <v>2</v>
      </c>
      <c r="C593" s="127">
        <v>3</v>
      </c>
      <c r="D593" s="153">
        <v>4</v>
      </c>
      <c r="E593" s="127">
        <v>5</v>
      </c>
      <c r="F593" s="127">
        <v>6</v>
      </c>
      <c r="G593" s="127">
        <v>7</v>
      </c>
      <c r="H593" s="129">
        <v>8</v>
      </c>
    </row>
    <row r="594" spans="1:15" ht="17.25" customHeight="1" x14ac:dyDescent="0.25">
      <c r="A594" s="588">
        <v>16019</v>
      </c>
      <c r="B594" s="589" t="s">
        <v>42</v>
      </c>
      <c r="C594" s="590">
        <v>54758.8</v>
      </c>
      <c r="D594" s="591">
        <v>243739.66</v>
      </c>
      <c r="E594" s="590">
        <v>64882.79</v>
      </c>
      <c r="F594" s="592">
        <f t="shared" ref="F594:F626" si="93">E594/C594</f>
        <v>1.18488334295127</v>
      </c>
      <c r="G594" s="608">
        <f>E594/D594</f>
        <v>0.26619709734558589</v>
      </c>
      <c r="H594" s="594">
        <f>E594/E626</f>
        <v>9.4288496287097418E-3</v>
      </c>
      <c r="L594" s="185"/>
      <c r="M594" s="185"/>
      <c r="N594" s="185"/>
      <c r="O594" s="185"/>
    </row>
    <row r="595" spans="1:15" ht="17.25" customHeight="1" x14ac:dyDescent="0.25">
      <c r="A595" s="588">
        <v>163</v>
      </c>
      <c r="B595" s="589" t="s">
        <v>44</v>
      </c>
      <c r="C595" s="614">
        <f>C596+C597+C598</f>
        <v>110382.54</v>
      </c>
      <c r="D595" s="614">
        <f>D596+D597+D598</f>
        <v>539743.25</v>
      </c>
      <c r="E595" s="614">
        <f>E596+E597+E598</f>
        <v>147843.97999999998</v>
      </c>
      <c r="F595" s="592">
        <f t="shared" si="93"/>
        <v>1.3393783110988386</v>
      </c>
      <c r="G595" s="608">
        <f t="shared" ref="G595:G626" si="94">E595/D595</f>
        <v>0.27391538476859134</v>
      </c>
      <c r="H595" s="594">
        <f>E595/E626</f>
        <v>2.1484875356469264E-2</v>
      </c>
      <c r="K595" s="24"/>
    </row>
    <row r="596" spans="1:15" ht="17.25" customHeight="1" x14ac:dyDescent="0.25">
      <c r="A596" s="277">
        <v>16319</v>
      </c>
      <c r="B596" s="278" t="s">
        <v>666</v>
      </c>
      <c r="C596" s="596">
        <v>105561.9</v>
      </c>
      <c r="D596" s="596">
        <v>508045.25</v>
      </c>
      <c r="E596" s="596">
        <v>140803.32999999999</v>
      </c>
      <c r="F596" s="269">
        <f t="shared" si="93"/>
        <v>1.3338461130388899</v>
      </c>
      <c r="G596" s="269">
        <f t="shared" si="94"/>
        <v>0.27714722261452102</v>
      </c>
      <c r="H596" s="302">
        <f>E596/E595</f>
        <v>0.95237783777195395</v>
      </c>
      <c r="K596" s="24"/>
    </row>
    <row r="597" spans="1:15" ht="17.25" customHeight="1" x14ac:dyDescent="0.25">
      <c r="A597" s="277">
        <v>16519</v>
      </c>
      <c r="B597" s="278" t="s">
        <v>667</v>
      </c>
      <c r="C597" s="598">
        <v>1977.21</v>
      </c>
      <c r="D597" s="271">
        <v>19476.87</v>
      </c>
      <c r="E597" s="598">
        <v>2938.32</v>
      </c>
      <c r="F597" s="269">
        <f t="shared" si="93"/>
        <v>1.4860940416040784</v>
      </c>
      <c r="G597" s="269">
        <f t="shared" si="94"/>
        <v>0.15086202249129355</v>
      </c>
      <c r="H597" s="302">
        <f>E597/E595</f>
        <v>1.9874464959614861E-2</v>
      </c>
    </row>
    <row r="598" spans="1:15" ht="17.25" customHeight="1" x14ac:dyDescent="0.25">
      <c r="A598" s="277">
        <v>16559</v>
      </c>
      <c r="B598" s="278" t="s">
        <v>679</v>
      </c>
      <c r="C598" s="598">
        <v>2843.43</v>
      </c>
      <c r="D598" s="271">
        <v>12221.13</v>
      </c>
      <c r="E598" s="598">
        <v>4102.33</v>
      </c>
      <c r="F598" s="269">
        <f t="shared" si="93"/>
        <v>1.4427399302954531</v>
      </c>
      <c r="G598" s="269">
        <f t="shared" si="94"/>
        <v>0.33567517897281185</v>
      </c>
      <c r="H598" s="302">
        <f>E598/E595</f>
        <v>2.7747697268431223E-2</v>
      </c>
    </row>
    <row r="599" spans="1:15" ht="17.25" customHeight="1" x14ac:dyDescent="0.25">
      <c r="A599" s="588">
        <v>16637</v>
      </c>
      <c r="B599" s="589" t="s">
        <v>45</v>
      </c>
      <c r="C599" s="590">
        <v>62251.199999999997</v>
      </c>
      <c r="D599" s="591">
        <v>285325.90999999997</v>
      </c>
      <c r="E599" s="590">
        <v>86264.17</v>
      </c>
      <c r="F599" s="592">
        <f t="shared" si="93"/>
        <v>1.3857430860770557</v>
      </c>
      <c r="G599" s="608">
        <f t="shared" si="94"/>
        <v>0.30233556426754238</v>
      </c>
      <c r="H599" s="594">
        <f>E599/E626</f>
        <v>1.2536018985550006E-2</v>
      </c>
      <c r="L599" s="185"/>
      <c r="O599" s="185"/>
    </row>
    <row r="600" spans="1:15" ht="17.25" customHeight="1" x14ac:dyDescent="0.25">
      <c r="A600" s="588">
        <v>16795</v>
      </c>
      <c r="B600" s="589" t="s">
        <v>22</v>
      </c>
      <c r="C600" s="590">
        <v>9104.52</v>
      </c>
      <c r="D600" s="591">
        <v>40282.94</v>
      </c>
      <c r="E600" s="590">
        <v>13285.97</v>
      </c>
      <c r="F600" s="592">
        <f t="shared" si="93"/>
        <v>1.4592718781440426</v>
      </c>
      <c r="G600" s="608">
        <f t="shared" si="94"/>
        <v>0.32981629444126964</v>
      </c>
      <c r="H600" s="594">
        <f>E600/E626</f>
        <v>1.9307340714162997E-3</v>
      </c>
    </row>
    <row r="601" spans="1:15" ht="17.25" customHeight="1" x14ac:dyDescent="0.25">
      <c r="A601" s="588">
        <v>16919</v>
      </c>
      <c r="B601" s="589" t="s">
        <v>402</v>
      </c>
      <c r="C601" s="590">
        <v>65240.97</v>
      </c>
      <c r="D601" s="591">
        <v>411993.2</v>
      </c>
      <c r="E601" s="590">
        <v>74618.070000000007</v>
      </c>
      <c r="F601" s="592">
        <f t="shared" si="93"/>
        <v>1.1437302357705597</v>
      </c>
      <c r="G601" s="608">
        <f t="shared" si="94"/>
        <v>0.18111480966190704</v>
      </c>
      <c r="H601" s="594">
        <f>E601/E626</f>
        <v>1.0843592909838459E-2</v>
      </c>
    </row>
    <row r="602" spans="1:15" ht="17.25" customHeight="1" x14ac:dyDescent="0.25">
      <c r="A602" s="588">
        <v>17519</v>
      </c>
      <c r="B602" s="589" t="s">
        <v>23</v>
      </c>
      <c r="C602" s="590">
        <v>66587.58</v>
      </c>
      <c r="D602" s="591">
        <v>323796.71999999997</v>
      </c>
      <c r="E602" s="590">
        <v>88550.65</v>
      </c>
      <c r="F602" s="592">
        <f t="shared" si="93"/>
        <v>1.3298373360317344</v>
      </c>
      <c r="G602" s="608">
        <f t="shared" si="94"/>
        <v>0.27347605621205801</v>
      </c>
      <c r="H602" s="594">
        <f>E602/E626</f>
        <v>1.2868293169490804E-2</v>
      </c>
      <c r="L602" s="185"/>
    </row>
    <row r="603" spans="1:15" ht="17.25" customHeight="1" x14ac:dyDescent="0.25">
      <c r="A603" s="588">
        <v>180</v>
      </c>
      <c r="B603" s="589" t="s">
        <v>349</v>
      </c>
      <c r="C603" s="591">
        <f>C604+C605</f>
        <v>122467.14</v>
      </c>
      <c r="D603" s="591">
        <f>D604+D605</f>
        <v>604887.07999999996</v>
      </c>
      <c r="E603" s="591">
        <f>E604+E605</f>
        <v>169266.67</v>
      </c>
      <c r="F603" s="592">
        <f t="shared" si="93"/>
        <v>1.3821394865594152</v>
      </c>
      <c r="G603" s="608">
        <f t="shared" si="94"/>
        <v>0.27983184894608765</v>
      </c>
      <c r="H603" s="594">
        <f>E603/E626</f>
        <v>2.4598047935090871E-2</v>
      </c>
    </row>
    <row r="604" spans="1:15" ht="17.25" customHeight="1" x14ac:dyDescent="0.25">
      <c r="A604" s="277">
        <v>18019</v>
      </c>
      <c r="B604" s="278" t="s">
        <v>680</v>
      </c>
      <c r="C604" s="598">
        <v>32417.49</v>
      </c>
      <c r="D604" s="271">
        <v>162459.07999999999</v>
      </c>
      <c r="E604" s="598">
        <v>48046.9</v>
      </c>
      <c r="F604" s="599">
        <f t="shared" si="93"/>
        <v>1.4821289371879192</v>
      </c>
      <c r="G604" s="269">
        <f t="shared" si="94"/>
        <v>0.29574770459121158</v>
      </c>
      <c r="H604" s="302">
        <f>E604/E603</f>
        <v>0.28385328310647334</v>
      </c>
    </row>
    <row r="605" spans="1:15" ht="17.25" customHeight="1" x14ac:dyDescent="0.25">
      <c r="A605" s="277">
        <v>18295</v>
      </c>
      <c r="B605" s="278" t="s">
        <v>670</v>
      </c>
      <c r="C605" s="598">
        <v>90049.65</v>
      </c>
      <c r="D605" s="271">
        <v>442428</v>
      </c>
      <c r="E605" s="598">
        <v>121219.77</v>
      </c>
      <c r="F605" s="599">
        <f t="shared" si="93"/>
        <v>1.3461437107195864</v>
      </c>
      <c r="G605" s="269">
        <f t="shared" si="94"/>
        <v>0.27398756407822289</v>
      </c>
      <c r="H605" s="302">
        <f>E605/E603</f>
        <v>0.7161467168935266</v>
      </c>
    </row>
    <row r="606" spans="1:15" ht="17.25" customHeight="1" x14ac:dyDescent="0.25">
      <c r="A606" s="588">
        <v>19595</v>
      </c>
      <c r="B606" s="589" t="s">
        <v>125</v>
      </c>
      <c r="C606" s="590">
        <v>14521.89</v>
      </c>
      <c r="D606" s="591">
        <v>76787.62</v>
      </c>
      <c r="E606" s="590">
        <v>18655.169999999998</v>
      </c>
      <c r="F606" s="592">
        <f t="shared" si="93"/>
        <v>1.2846241088453363</v>
      </c>
      <c r="G606" s="608">
        <f t="shared" si="94"/>
        <v>0.24294502160634748</v>
      </c>
      <c r="H606" s="594">
        <f>E606/E626</f>
        <v>2.7109930495901472E-3</v>
      </c>
    </row>
    <row r="607" spans="1:15" ht="17.25" customHeight="1" x14ac:dyDescent="0.25">
      <c r="A607" s="588">
        <v>47019</v>
      </c>
      <c r="B607" s="589" t="s">
        <v>26</v>
      </c>
      <c r="C607" s="590">
        <v>38424.660000000003</v>
      </c>
      <c r="D607" s="591">
        <v>192409.64</v>
      </c>
      <c r="E607" s="590">
        <v>58551.22</v>
      </c>
      <c r="F607" s="592">
        <f t="shared" si="93"/>
        <v>1.5237927934821023</v>
      </c>
      <c r="G607" s="608">
        <f t="shared" si="94"/>
        <v>0.30430502338656212</v>
      </c>
      <c r="H607" s="594">
        <f>E607/E626</f>
        <v>8.508737817185457E-3</v>
      </c>
    </row>
    <row r="608" spans="1:15" ht="17.25" customHeight="1" x14ac:dyDescent="0.25">
      <c r="A608" s="588">
        <v>48019</v>
      </c>
      <c r="B608" s="589" t="s">
        <v>48</v>
      </c>
      <c r="C608" s="590">
        <v>21852.080000000002</v>
      </c>
      <c r="D608" s="591">
        <v>67271.17</v>
      </c>
      <c r="E608" s="590">
        <v>19752.439999999999</v>
      </c>
      <c r="F608" s="592">
        <f t="shared" si="93"/>
        <v>0.90391578284538576</v>
      </c>
      <c r="G608" s="608">
        <f t="shared" si="94"/>
        <v>0.29362414835359635</v>
      </c>
      <c r="H608" s="594">
        <f>E608/E626</f>
        <v>2.8704497226477383E-3</v>
      </c>
    </row>
    <row r="609" spans="1:11" ht="17.25" customHeight="1" x14ac:dyDescent="0.25">
      <c r="A609" s="588">
        <v>650</v>
      </c>
      <c r="B609" s="589" t="s">
        <v>49</v>
      </c>
      <c r="C609" s="591">
        <f>C610+C611</f>
        <v>46180.97</v>
      </c>
      <c r="D609" s="591">
        <f>D610+D611</f>
        <v>234723.53</v>
      </c>
      <c r="E609" s="591">
        <f>E610+E611</f>
        <v>69467.23</v>
      </c>
      <c r="F609" s="592">
        <f t="shared" si="93"/>
        <v>1.504239300300535</v>
      </c>
      <c r="G609" s="608">
        <f t="shared" si="94"/>
        <v>0.29595341378855367</v>
      </c>
      <c r="H609" s="594">
        <f>E609/E626</f>
        <v>1.0095066284803632E-2</v>
      </c>
    </row>
    <row r="610" spans="1:11" ht="17.25" customHeight="1" x14ac:dyDescent="0.25">
      <c r="A610" s="277">
        <v>65095</v>
      </c>
      <c r="B610" s="278" t="s">
        <v>681</v>
      </c>
      <c r="C610" s="598">
        <v>35955.230000000003</v>
      </c>
      <c r="D610" s="271">
        <v>182445.13</v>
      </c>
      <c r="E610" s="598">
        <v>54520.61</v>
      </c>
      <c r="F610" s="599">
        <f t="shared" si="93"/>
        <v>1.5163471350343189</v>
      </c>
      <c r="G610" s="269">
        <f t="shared" si="94"/>
        <v>0.29883291486048436</v>
      </c>
      <c r="H610" s="302">
        <f>E610/E609</f>
        <v>0.78483926881782973</v>
      </c>
      <c r="J610" s="158"/>
    </row>
    <row r="611" spans="1:11" ht="17.25" customHeight="1" x14ac:dyDescent="0.25">
      <c r="A611" s="277">
        <v>65495</v>
      </c>
      <c r="B611" s="278" t="s">
        <v>672</v>
      </c>
      <c r="C611" s="615">
        <v>10225.74</v>
      </c>
      <c r="D611" s="616">
        <v>52278.400000000001</v>
      </c>
      <c r="E611" s="615">
        <v>14946.62</v>
      </c>
      <c r="F611" s="269">
        <f t="shared" si="93"/>
        <v>1.461666343951636</v>
      </c>
      <c r="G611" s="269">
        <f t="shared" si="94"/>
        <v>0.28590431229723939</v>
      </c>
      <c r="H611" s="302">
        <f>E611/E609</f>
        <v>0.21516073118217038</v>
      </c>
    </row>
    <row r="612" spans="1:11" ht="17.25" customHeight="1" x14ac:dyDescent="0.25">
      <c r="A612" s="588">
        <v>66100</v>
      </c>
      <c r="B612" s="589" t="s">
        <v>30</v>
      </c>
      <c r="C612" s="617">
        <v>28003.63</v>
      </c>
      <c r="D612" s="595">
        <v>128446.16</v>
      </c>
      <c r="E612" s="617">
        <v>36319.660000000003</v>
      </c>
      <c r="F612" s="592">
        <f t="shared" si="93"/>
        <v>1.2969625723522273</v>
      </c>
      <c r="G612" s="608">
        <f t="shared" si="94"/>
        <v>0.28276174235181495</v>
      </c>
      <c r="H612" s="594">
        <f>E612/E626</f>
        <v>5.2780192205955402E-3</v>
      </c>
    </row>
    <row r="613" spans="1:11" ht="17.25" customHeight="1" x14ac:dyDescent="0.25">
      <c r="A613" s="588">
        <v>730</v>
      </c>
      <c r="B613" s="589" t="s">
        <v>50</v>
      </c>
      <c r="C613" s="609">
        <f>C614+C615</f>
        <v>885588.89</v>
      </c>
      <c r="D613" s="609">
        <f>D614+D615</f>
        <v>4109351.75</v>
      </c>
      <c r="E613" s="609">
        <f>E614+E615</f>
        <v>1280009.8500000001</v>
      </c>
      <c r="F613" s="592">
        <f t="shared" si="93"/>
        <v>1.4453770417106295</v>
      </c>
      <c r="G613" s="608">
        <f t="shared" si="94"/>
        <v>0.31148704902178309</v>
      </c>
      <c r="H613" s="594">
        <f>E613/E626</f>
        <v>0.18601266065958807</v>
      </c>
    </row>
    <row r="614" spans="1:11" ht="17.25" customHeight="1" x14ac:dyDescent="0.25">
      <c r="A614" s="277">
        <v>73028</v>
      </c>
      <c r="B614" s="278" t="s">
        <v>673</v>
      </c>
      <c r="C614" s="618">
        <v>8622.15</v>
      </c>
      <c r="D614" s="615">
        <v>40612.04</v>
      </c>
      <c r="E614" s="618">
        <v>11521.32</v>
      </c>
      <c r="F614" s="599">
        <f t="shared" si="93"/>
        <v>1.3362467597988901</v>
      </c>
      <c r="G614" s="269">
        <f t="shared" si="94"/>
        <v>0.28369222526127719</v>
      </c>
      <c r="H614" s="302">
        <f>E614/E613</f>
        <v>9.000961984784726E-3</v>
      </c>
    </row>
    <row r="615" spans="1:11" ht="17.25" customHeight="1" x14ac:dyDescent="0.25">
      <c r="A615" s="277">
        <v>74100</v>
      </c>
      <c r="B615" s="278" t="s">
        <v>674</v>
      </c>
      <c r="C615" s="618">
        <v>876966.74</v>
      </c>
      <c r="D615" s="615">
        <v>4068739.71</v>
      </c>
      <c r="E615" s="618">
        <v>1268488.53</v>
      </c>
      <c r="F615" s="599">
        <f t="shared" si="93"/>
        <v>1.4464499873735235</v>
      </c>
      <c r="G615" s="269">
        <f t="shared" si="94"/>
        <v>0.31176448247164967</v>
      </c>
      <c r="H615" s="302">
        <f>E615/E613</f>
        <v>0.99099903801521527</v>
      </c>
    </row>
    <row r="616" spans="1:11" ht="17.25" customHeight="1" x14ac:dyDescent="0.25">
      <c r="A616" s="588">
        <v>75591</v>
      </c>
      <c r="B616" s="603" t="s">
        <v>424</v>
      </c>
      <c r="C616" s="609">
        <v>33788.769999999997</v>
      </c>
      <c r="D616" s="602">
        <v>187900.62</v>
      </c>
      <c r="E616" s="609">
        <v>52329.77</v>
      </c>
      <c r="F616" s="592">
        <f>E616/C616</f>
        <v>1.5487326114564099</v>
      </c>
      <c r="G616" s="608">
        <f>E616/D616</f>
        <v>0.27849705871114211</v>
      </c>
      <c r="H616" s="594">
        <f>E616/E626</f>
        <v>7.6046287842271611E-3</v>
      </c>
    </row>
    <row r="617" spans="1:11" ht="17.25" customHeight="1" x14ac:dyDescent="0.25">
      <c r="A617" s="588">
        <v>75592</v>
      </c>
      <c r="B617" s="603" t="s">
        <v>540</v>
      </c>
      <c r="C617" s="609">
        <v>0</v>
      </c>
      <c r="D617" s="602">
        <v>52500</v>
      </c>
      <c r="E617" s="609">
        <v>0</v>
      </c>
      <c r="F617" s="592" t="e">
        <f>E617/C617</f>
        <v>#DIV/0!</v>
      </c>
      <c r="G617" s="608">
        <f>E617/D617</f>
        <v>0</v>
      </c>
      <c r="H617" s="594">
        <f>E617/E626</f>
        <v>0</v>
      </c>
    </row>
    <row r="618" spans="1:11" ht="17.25" customHeight="1" x14ac:dyDescent="0.25">
      <c r="A618" s="588">
        <v>850</v>
      </c>
      <c r="B618" s="603" t="s">
        <v>33</v>
      </c>
      <c r="C618" s="602">
        <f t="shared" ref="C618:D618" si="95">C619+C620</f>
        <v>97527.76999999999</v>
      </c>
      <c r="D618" s="602">
        <f t="shared" si="95"/>
        <v>508155.36</v>
      </c>
      <c r="E618" s="602">
        <f t="shared" ref="E618" si="96">E619+E620</f>
        <v>155132.70000000001</v>
      </c>
      <c r="F618" s="592">
        <f>E618/C618</f>
        <v>1.5906515651900994</v>
      </c>
      <c r="G618" s="608">
        <f>E618/D618</f>
        <v>0.30528596608722186</v>
      </c>
      <c r="H618" s="594">
        <f>E618/E626</f>
        <v>2.2544081424299724E-2</v>
      </c>
    </row>
    <row r="619" spans="1:11" ht="17.25" customHeight="1" x14ac:dyDescent="0.25">
      <c r="A619" s="323">
        <v>85019</v>
      </c>
      <c r="B619" s="324" t="s">
        <v>372</v>
      </c>
      <c r="C619" s="619">
        <v>60789.42</v>
      </c>
      <c r="D619" s="619">
        <v>313134.17</v>
      </c>
      <c r="E619" s="619">
        <v>98678.23</v>
      </c>
      <c r="F619" s="599">
        <f t="shared" ref="F619:F620" si="97">E619/C619</f>
        <v>1.6232796759699302</v>
      </c>
      <c r="G619" s="269">
        <f t="shared" ref="G619:G620" si="98">E619/D619</f>
        <v>0.31513082714671475</v>
      </c>
      <c r="H619" s="302">
        <f>E619/E618</f>
        <v>0.63608916753205469</v>
      </c>
    </row>
    <row r="620" spans="1:11" ht="17.25" customHeight="1" x14ac:dyDescent="0.25">
      <c r="A620" s="323">
        <v>85184</v>
      </c>
      <c r="B620" s="324" t="s">
        <v>373</v>
      </c>
      <c r="C620" s="619">
        <v>36738.35</v>
      </c>
      <c r="D620" s="619">
        <v>195021.19</v>
      </c>
      <c r="E620" s="619">
        <v>56454.47</v>
      </c>
      <c r="F620" s="269">
        <f t="shared" si="97"/>
        <v>1.5366631871055723</v>
      </c>
      <c r="G620" s="269">
        <f t="shared" si="98"/>
        <v>0.28947864588458311</v>
      </c>
      <c r="H620" s="302">
        <f>E620/E618</f>
        <v>0.36391083246794514</v>
      </c>
    </row>
    <row r="621" spans="1:11" ht="17.25" customHeight="1" x14ac:dyDescent="0.25">
      <c r="A621" s="588">
        <v>920</v>
      </c>
      <c r="B621" s="589" t="s">
        <v>53</v>
      </c>
      <c r="C621" s="591">
        <f>C622+C623+C624+C625</f>
        <v>3195413.95</v>
      </c>
      <c r="D621" s="620">
        <f>D622+D623+D624+D625</f>
        <v>13318431.989999998</v>
      </c>
      <c r="E621" s="591">
        <f>E622+E623+E624+E625</f>
        <v>4546374.6499999994</v>
      </c>
      <c r="F621" s="592">
        <f t="shared" si="93"/>
        <v>1.4227811235536476</v>
      </c>
      <c r="G621" s="608">
        <f t="shared" si="94"/>
        <v>0.3413596024977712</v>
      </c>
      <c r="H621" s="594">
        <f>E621/E626</f>
        <v>0.66068495098049695</v>
      </c>
    </row>
    <row r="622" spans="1:11" ht="17.25" customHeight="1" x14ac:dyDescent="0.25">
      <c r="A622" s="277">
        <v>92095</v>
      </c>
      <c r="B622" s="278" t="s">
        <v>675</v>
      </c>
      <c r="C622" s="271">
        <v>31468.39</v>
      </c>
      <c r="D622" s="271">
        <v>153174.89000000001</v>
      </c>
      <c r="E622" s="271">
        <v>45522.63</v>
      </c>
      <c r="F622" s="599">
        <f t="shared" si="93"/>
        <v>1.4466145233359571</v>
      </c>
      <c r="G622" s="269">
        <f t="shared" si="94"/>
        <v>0.29719381551375679</v>
      </c>
      <c r="H622" s="302">
        <f>E622/E621</f>
        <v>1.0012951748268261E-2</v>
      </c>
    </row>
    <row r="623" spans="1:11" ht="17.25" customHeight="1" x14ac:dyDescent="0.25">
      <c r="A623" s="277">
        <v>92570</v>
      </c>
      <c r="B623" s="278" t="s">
        <v>676</v>
      </c>
      <c r="C623" s="271">
        <v>179828.21</v>
      </c>
      <c r="D623" s="271">
        <v>873936.3</v>
      </c>
      <c r="E623" s="271">
        <v>270527.56</v>
      </c>
      <c r="F623" s="599">
        <f t="shared" si="93"/>
        <v>1.5043666396946287</v>
      </c>
      <c r="G623" s="269">
        <f t="shared" si="94"/>
        <v>0.30955066175875745</v>
      </c>
      <c r="H623" s="302">
        <f>E623/E621</f>
        <v>5.9504018218120243E-2</v>
      </c>
      <c r="K623" s="158"/>
    </row>
    <row r="624" spans="1:11" ht="17.25" customHeight="1" x14ac:dyDescent="0.25">
      <c r="A624" s="277">
        <v>93540</v>
      </c>
      <c r="B624" s="278" t="s">
        <v>677</v>
      </c>
      <c r="C624" s="271">
        <v>2108973.09</v>
      </c>
      <c r="D624" s="271">
        <v>8702840.1199999992</v>
      </c>
      <c r="E624" s="271">
        <v>3028501.51</v>
      </c>
      <c r="F624" s="599">
        <f t="shared" si="93"/>
        <v>1.4360076590640614</v>
      </c>
      <c r="G624" s="269">
        <f t="shared" si="94"/>
        <v>0.34799002029696025</v>
      </c>
      <c r="H624" s="302">
        <f>E624/E621</f>
        <v>0.66613549105549408</v>
      </c>
    </row>
    <row r="625" spans="1:11" ht="17.25" customHeight="1" x14ac:dyDescent="0.25">
      <c r="A625" s="277">
        <v>94740</v>
      </c>
      <c r="B625" s="278" t="s">
        <v>678</v>
      </c>
      <c r="C625" s="271">
        <v>875144.26</v>
      </c>
      <c r="D625" s="271">
        <v>3588480.68</v>
      </c>
      <c r="E625" s="271">
        <v>1201822.95</v>
      </c>
      <c r="F625" s="599">
        <f t="shared" si="93"/>
        <v>1.3732855312334449</v>
      </c>
      <c r="G625" s="269">
        <f t="shared" si="94"/>
        <v>0.33491136142887074</v>
      </c>
      <c r="H625" s="302">
        <f>E625/E621</f>
        <v>0.26434753897811747</v>
      </c>
      <c r="K625" s="176"/>
    </row>
    <row r="626" spans="1:11" ht="17.25" customHeight="1" x14ac:dyDescent="0.25">
      <c r="A626" s="588"/>
      <c r="B626" s="589" t="s">
        <v>54</v>
      </c>
      <c r="C626" s="609">
        <f>C594+C595+C599+C600+C601+C602+C603+C606+C607+C608+C609+C612+C613+C616+C618+C621</f>
        <v>4852095.3600000003</v>
      </c>
      <c r="D626" s="609">
        <f>D594+D595+D599+D600+D601+D602+D603+D606+D607+D608+D609+D612+D613+D616+D617+D618+D621</f>
        <v>21325746.599999998</v>
      </c>
      <c r="E626" s="609">
        <f>E594+E595+E599+E600+E601+E602+E603+E606+E607+E608+E609+E612+E613+E616+E617+E618+E621</f>
        <v>6881304.9900000002</v>
      </c>
      <c r="F626" s="608">
        <f t="shared" si="93"/>
        <v>1.4182130563072857</v>
      </c>
      <c r="G626" s="621">
        <f t="shared" si="94"/>
        <v>0.32267592404009909</v>
      </c>
      <c r="H626" s="594">
        <f>H594+H595+H599+H600+H601+H602+H603+H606+H607+H608+H609+H612+H613+H616+H618+H621</f>
        <v>0.99999999999999989</v>
      </c>
      <c r="J626" s="158"/>
    </row>
    <row r="627" spans="1:11" ht="17.25" customHeight="1" x14ac:dyDescent="0.25">
      <c r="A627" s="56"/>
      <c r="B627" s="79"/>
      <c r="C627" s="80"/>
      <c r="D627" s="80"/>
      <c r="E627" s="55"/>
      <c r="F627" s="40"/>
      <c r="G627" s="81"/>
      <c r="H627" s="30"/>
      <c r="K627" s="176"/>
    </row>
    <row r="628" spans="1:11" ht="17.25" customHeight="1" x14ac:dyDescent="0.25">
      <c r="A628" s="24"/>
      <c r="B628" s="761" t="s">
        <v>144</v>
      </c>
      <c r="C628" s="761"/>
      <c r="D628" s="761"/>
      <c r="E628" s="761"/>
      <c r="F628" s="761"/>
      <c r="G628" s="761"/>
      <c r="H628" s="30"/>
    </row>
    <row r="629" spans="1:11" ht="17.25" customHeight="1" x14ac:dyDescent="0.25">
      <c r="A629" s="82"/>
      <c r="B629" s="82"/>
      <c r="C629" s="82"/>
      <c r="D629" s="82"/>
      <c r="E629" s="82"/>
      <c r="F629" s="82"/>
      <c r="G629" s="82"/>
      <c r="H629" s="30"/>
    </row>
    <row r="630" spans="1:11" ht="17.25" customHeight="1" x14ac:dyDescent="0.25">
      <c r="A630" s="82"/>
      <c r="B630" s="82"/>
      <c r="C630" s="82"/>
      <c r="D630" s="82"/>
      <c r="E630" s="82"/>
      <c r="F630" s="82"/>
      <c r="G630" s="82"/>
      <c r="H630" s="30"/>
    </row>
    <row r="631" spans="1:11" ht="17.25" customHeight="1" x14ac:dyDescent="0.25">
      <c r="A631" s="82"/>
      <c r="B631" s="82"/>
      <c r="C631" s="82"/>
      <c r="D631" s="82"/>
      <c r="E631" s="82"/>
      <c r="F631" s="82"/>
      <c r="G631" s="82"/>
      <c r="H631" s="30"/>
    </row>
    <row r="632" spans="1:11" ht="17.25" customHeight="1" x14ac:dyDescent="0.25">
      <c r="A632" s="82"/>
      <c r="B632" s="82"/>
      <c r="C632" s="82"/>
      <c r="D632" s="82"/>
      <c r="E632" s="82"/>
      <c r="F632" s="82"/>
      <c r="G632" s="82"/>
      <c r="H632" s="30"/>
    </row>
    <row r="633" spans="1:11" ht="17.25" customHeight="1" x14ac:dyDescent="0.25">
      <c r="A633" s="82"/>
      <c r="B633" s="82"/>
      <c r="C633" s="82"/>
      <c r="D633" s="82"/>
      <c r="E633" s="82"/>
      <c r="F633" s="82"/>
      <c r="G633" s="82"/>
      <c r="H633" s="30"/>
    </row>
    <row r="634" spans="1:11" ht="17.25" customHeight="1" x14ac:dyDescent="0.25">
      <c r="A634" s="82"/>
      <c r="B634" s="82"/>
      <c r="C634" s="82"/>
      <c r="D634" s="82"/>
      <c r="E634" s="82"/>
      <c r="F634" s="82"/>
      <c r="G634" s="82"/>
      <c r="H634" s="30"/>
    </row>
    <row r="635" spans="1:11" ht="17.25" customHeight="1" x14ac:dyDescent="0.25">
      <c r="A635" s="82"/>
      <c r="B635" s="82"/>
      <c r="C635" s="82"/>
      <c r="D635" s="82"/>
      <c r="E635" s="82"/>
      <c r="F635" s="82"/>
      <c r="G635" s="82"/>
      <c r="H635" s="30"/>
    </row>
    <row r="636" spans="1:11" ht="17.25" customHeight="1" x14ac:dyDescent="0.25">
      <c r="A636" s="82"/>
      <c r="B636" s="82"/>
      <c r="C636" s="82"/>
      <c r="D636" s="82"/>
      <c r="E636" s="82"/>
      <c r="F636" s="82"/>
      <c r="G636" s="82"/>
      <c r="H636" s="30"/>
    </row>
    <row r="637" spans="1:11" ht="17.25" customHeight="1" x14ac:dyDescent="0.25">
      <c r="A637" s="82"/>
      <c r="B637" s="82"/>
      <c r="C637" s="82"/>
      <c r="D637" s="82"/>
      <c r="E637" s="82"/>
      <c r="F637" s="82"/>
      <c r="G637" s="82"/>
      <c r="H637" s="740">
        <v>11</v>
      </c>
    </row>
    <row r="638" spans="1:11" ht="17.25" customHeight="1" x14ac:dyDescent="0.25">
      <c r="A638" s="82"/>
      <c r="B638" s="82"/>
      <c r="C638" s="82"/>
      <c r="D638" s="82"/>
      <c r="E638" s="82"/>
      <c r="F638" s="82"/>
      <c r="G638" s="82"/>
      <c r="H638" s="30"/>
    </row>
    <row r="639" spans="1:11" ht="19.5" customHeight="1" x14ac:dyDescent="0.25">
      <c r="A639" s="57" t="s">
        <v>328</v>
      </c>
      <c r="B639" s="135" t="s">
        <v>353</v>
      </c>
      <c r="C639" s="57"/>
      <c r="D639" s="57"/>
      <c r="E639" s="57"/>
      <c r="F639" s="57"/>
      <c r="G639" s="57"/>
      <c r="H639" s="30"/>
    </row>
    <row r="640" spans="1:11" ht="17.25" customHeight="1" x14ac:dyDescent="0.25">
      <c r="A640" s="55"/>
      <c r="B640" s="83"/>
      <c r="C640" s="83"/>
      <c r="D640" s="83"/>
      <c r="E640" s="55"/>
      <c r="F640" s="55"/>
      <c r="G640" s="55"/>
      <c r="H640" s="30"/>
    </row>
    <row r="641" spans="1:12" ht="17.25" customHeight="1" x14ac:dyDescent="0.25">
      <c r="A641" s="761" t="s">
        <v>731</v>
      </c>
      <c r="B641" s="761"/>
      <c r="C641" s="761"/>
      <c r="D641" s="761"/>
      <c r="E641" s="761"/>
      <c r="F641" s="761"/>
      <c r="G641" s="761"/>
      <c r="H641" s="761"/>
    </row>
    <row r="642" spans="1:12" ht="17.25" customHeight="1" x14ac:dyDescent="0.25">
      <c r="A642" s="761" t="s">
        <v>732</v>
      </c>
      <c r="B642" s="761"/>
      <c r="C642" s="761"/>
      <c r="D642" s="761"/>
      <c r="E642" s="761"/>
      <c r="F642" s="761"/>
      <c r="G642" s="761"/>
      <c r="H642" s="761"/>
    </row>
    <row r="643" spans="1:12" ht="17.25" customHeight="1" x14ac:dyDescent="0.25">
      <c r="A643" s="761" t="s">
        <v>733</v>
      </c>
      <c r="B643" s="761"/>
      <c r="C643" s="761"/>
      <c r="D643" s="761"/>
      <c r="E643" s="761"/>
      <c r="F643" s="761"/>
      <c r="G643" s="761"/>
      <c r="H643" s="761"/>
    </row>
    <row r="644" spans="1:12" ht="17.25" customHeight="1" x14ac:dyDescent="0.25">
      <c r="A644" s="202"/>
      <c r="B644" s="761" t="s">
        <v>430</v>
      </c>
      <c r="C644" s="761"/>
      <c r="D644" s="761"/>
      <c r="E644" s="761"/>
      <c r="F644" s="761"/>
      <c r="G644" s="761"/>
      <c r="H644" s="761"/>
    </row>
    <row r="645" spans="1:12" ht="17.25" customHeight="1" x14ac:dyDescent="0.25">
      <c r="A645" s="202"/>
      <c r="B645" s="202"/>
      <c r="C645" s="202"/>
      <c r="D645" s="202"/>
      <c r="E645" s="202"/>
      <c r="F645" s="202"/>
      <c r="G645" s="202"/>
      <c r="H645" s="202"/>
    </row>
    <row r="646" spans="1:12" ht="17.25" customHeight="1" x14ac:dyDescent="0.25">
      <c r="A646" s="202"/>
      <c r="B646" s="202"/>
      <c r="C646" s="202"/>
      <c r="D646" s="202"/>
      <c r="E646" s="202"/>
      <c r="F646" s="202"/>
      <c r="G646" s="202"/>
      <c r="H646" s="202"/>
    </row>
    <row r="647" spans="1:12" ht="21.75" customHeight="1" x14ac:dyDescent="0.25">
      <c r="A647" s="55"/>
      <c r="B647" s="55"/>
      <c r="C647" s="775" t="s">
        <v>108</v>
      </c>
      <c r="D647" s="775"/>
      <c r="E647" s="775"/>
      <c r="F647" s="55"/>
      <c r="G647" s="55"/>
      <c r="H647" s="30"/>
    </row>
    <row r="648" spans="1:12" ht="17.25" customHeight="1" x14ac:dyDescent="0.25">
      <c r="A648" s="762" t="s">
        <v>112</v>
      </c>
      <c r="B648" s="762" t="s">
        <v>109</v>
      </c>
      <c r="C648" s="178" t="s">
        <v>59</v>
      </c>
      <c r="D648" s="161" t="s">
        <v>351</v>
      </c>
      <c r="E648" s="120" t="s">
        <v>59</v>
      </c>
      <c r="F648" s="766" t="s">
        <v>41</v>
      </c>
      <c r="G648" s="767"/>
      <c r="H648" s="769" t="s">
        <v>10</v>
      </c>
    </row>
    <row r="649" spans="1:12" ht="17.25" customHeight="1" x14ac:dyDescent="0.25">
      <c r="A649" s="763"/>
      <c r="B649" s="763"/>
      <c r="C649" s="33" t="s">
        <v>563</v>
      </c>
      <c r="D649" s="180" t="s">
        <v>645</v>
      </c>
      <c r="E649" s="33" t="s">
        <v>723</v>
      </c>
      <c r="F649" s="34" t="s">
        <v>8</v>
      </c>
      <c r="G649" s="34" t="s">
        <v>9</v>
      </c>
      <c r="H649" s="770"/>
    </row>
    <row r="650" spans="1:12" ht="17.25" customHeight="1" x14ac:dyDescent="0.25">
      <c r="A650" s="54">
        <v>1</v>
      </c>
      <c r="B650" s="53">
        <v>2</v>
      </c>
      <c r="C650" s="58">
        <v>3</v>
      </c>
      <c r="D650" s="59">
        <v>4</v>
      </c>
      <c r="E650" s="58">
        <v>5</v>
      </c>
      <c r="F650" s="58">
        <v>6</v>
      </c>
      <c r="G650" s="58">
        <v>7</v>
      </c>
      <c r="H650" s="60">
        <v>8</v>
      </c>
    </row>
    <row r="651" spans="1:12" ht="17.25" customHeight="1" x14ac:dyDescent="0.25">
      <c r="A651" s="266">
        <v>10</v>
      </c>
      <c r="B651" s="267" t="s">
        <v>210</v>
      </c>
      <c r="C651" s="598">
        <v>1109782.42</v>
      </c>
      <c r="D651" s="271">
        <v>4447736</v>
      </c>
      <c r="E651" s="598">
        <v>997705.17</v>
      </c>
      <c r="F651" s="269">
        <f t="shared" ref="F651:F657" si="99">E651/C651</f>
        <v>0.89900970858774287</v>
      </c>
      <c r="G651" s="622">
        <f t="shared" ref="G651:G657" si="100">E651/D651</f>
        <v>0.22431753368455323</v>
      </c>
      <c r="H651" s="270">
        <f>E651/E657</f>
        <v>0.90400642298807643</v>
      </c>
      <c r="J651" s="151"/>
      <c r="L651" s="151"/>
    </row>
    <row r="652" spans="1:12" ht="17.25" customHeight="1" x14ac:dyDescent="0.25">
      <c r="A652" s="266">
        <v>21</v>
      </c>
      <c r="B652" s="267" t="s">
        <v>211</v>
      </c>
      <c r="C652" s="598">
        <v>211011.41</v>
      </c>
      <c r="D652" s="271">
        <v>1004204</v>
      </c>
      <c r="E652" s="598">
        <v>77198.83</v>
      </c>
      <c r="F652" s="269">
        <f t="shared" si="99"/>
        <v>0.36585144850697882</v>
      </c>
      <c r="G652" s="622">
        <f t="shared" si="100"/>
        <v>7.6875644789305767E-2</v>
      </c>
      <c r="H652" s="270">
        <f>E652/E657</f>
        <v>6.9948758677039438E-2</v>
      </c>
      <c r="J652" s="151"/>
      <c r="L652" s="151"/>
    </row>
    <row r="653" spans="1:12" ht="17.25" customHeight="1" x14ac:dyDescent="0.25">
      <c r="A653" s="266">
        <v>22</v>
      </c>
      <c r="B653" s="267" t="s">
        <v>212</v>
      </c>
      <c r="C653" s="598">
        <v>0</v>
      </c>
      <c r="D653" s="596">
        <v>0</v>
      </c>
      <c r="E653" s="598">
        <v>0</v>
      </c>
      <c r="F653" s="269" t="e">
        <f t="shared" si="99"/>
        <v>#DIV/0!</v>
      </c>
      <c r="G653" s="622" t="e">
        <f t="shared" si="100"/>
        <v>#DIV/0!</v>
      </c>
      <c r="H653" s="270">
        <f>E653/E657</f>
        <v>0</v>
      </c>
      <c r="J653" s="151"/>
      <c r="L653" s="151"/>
    </row>
    <row r="654" spans="1:12" ht="17.25" customHeight="1" x14ac:dyDescent="0.25">
      <c r="A654" s="266">
        <v>31</v>
      </c>
      <c r="B654" s="267" t="s">
        <v>206</v>
      </c>
      <c r="C654" s="598">
        <v>0</v>
      </c>
      <c r="D654" s="271">
        <v>0</v>
      </c>
      <c r="E654" s="598">
        <v>0</v>
      </c>
      <c r="F654" s="269" t="e">
        <f t="shared" si="99"/>
        <v>#DIV/0!</v>
      </c>
      <c r="G654" s="622" t="e">
        <f t="shared" si="100"/>
        <v>#DIV/0!</v>
      </c>
      <c r="H654" s="270">
        <f>E654/E657</f>
        <v>0</v>
      </c>
      <c r="J654" s="151"/>
      <c r="L654" s="151"/>
    </row>
    <row r="655" spans="1:12" ht="17.25" customHeight="1" x14ac:dyDescent="0.25">
      <c r="A655" s="266"/>
      <c r="B655" s="267" t="s">
        <v>207</v>
      </c>
      <c r="C655" s="598">
        <f>506.5</f>
        <v>506.5</v>
      </c>
      <c r="D655" s="601">
        <f>5+182513.29+6372.62+471.42+42.69+1000</f>
        <v>190405.02000000002</v>
      </c>
      <c r="E655" s="598">
        <f>28744.32</f>
        <v>28744.32</v>
      </c>
      <c r="F655" s="269">
        <f t="shared" si="99"/>
        <v>56.750878578479764</v>
      </c>
      <c r="G655" s="622">
        <f t="shared" si="100"/>
        <v>0.15096408697627822</v>
      </c>
      <c r="H655" s="270">
        <f>E655/E657</f>
        <v>2.6044818334884066E-2</v>
      </c>
      <c r="J655" s="151"/>
      <c r="L655" s="151"/>
    </row>
    <row r="656" spans="1:12" ht="17.25" customHeight="1" x14ac:dyDescent="0.25">
      <c r="A656" s="266"/>
      <c r="B656" s="267" t="s">
        <v>305</v>
      </c>
      <c r="C656" s="598">
        <v>0</v>
      </c>
      <c r="D656" s="601">
        <v>0</v>
      </c>
      <c r="E656" s="598">
        <v>0</v>
      </c>
      <c r="F656" s="269" t="e">
        <f t="shared" si="99"/>
        <v>#DIV/0!</v>
      </c>
      <c r="G656" s="622" t="e">
        <f t="shared" si="100"/>
        <v>#DIV/0!</v>
      </c>
      <c r="H656" s="270">
        <f>E656/E657</f>
        <v>0</v>
      </c>
      <c r="J656" s="151"/>
      <c r="L656" s="151"/>
    </row>
    <row r="657" spans="1:9" ht="17.25" customHeight="1" x14ac:dyDescent="0.25">
      <c r="A657" s="587"/>
      <c r="B657" s="273" t="s">
        <v>118</v>
      </c>
      <c r="C657" s="754">
        <f t="shared" ref="C657:E657" si="101">SUM(C651:C656)</f>
        <v>1321300.3299999998</v>
      </c>
      <c r="D657" s="754">
        <f t="shared" si="101"/>
        <v>5642345.0199999996</v>
      </c>
      <c r="E657" s="754">
        <f t="shared" si="101"/>
        <v>1103648.32</v>
      </c>
      <c r="F657" s="298">
        <f t="shared" si="99"/>
        <v>0.83527438459051939</v>
      </c>
      <c r="G657" s="563">
        <f t="shared" si="100"/>
        <v>0.19560099853659785</v>
      </c>
      <c r="H657" s="276">
        <f>H651+H652+H653+H654+H655+H656</f>
        <v>0.99999999999999989</v>
      </c>
    </row>
    <row r="658" spans="1:9" ht="12" customHeight="1" x14ac:dyDescent="0.25">
      <c r="A658" s="51"/>
      <c r="B658" s="51"/>
      <c r="C658" s="51"/>
      <c r="D658" s="51"/>
      <c r="E658" s="51"/>
      <c r="F658" s="51"/>
      <c r="G658" s="51"/>
      <c r="H658" s="24"/>
    </row>
    <row r="659" spans="1:9" ht="17.25" customHeight="1" x14ac:dyDescent="0.25">
      <c r="A659" s="761" t="s">
        <v>793</v>
      </c>
      <c r="B659" s="761"/>
      <c r="C659" s="761"/>
      <c r="D659" s="761"/>
      <c r="E659" s="761"/>
      <c r="F659" s="761"/>
      <c r="G659" s="761"/>
      <c r="H659" s="761"/>
    </row>
    <row r="660" spans="1:9" ht="17.25" customHeight="1" x14ac:dyDescent="0.25">
      <c r="A660" s="771" t="s">
        <v>734</v>
      </c>
      <c r="B660" s="771"/>
      <c r="C660" s="771"/>
      <c r="D660" s="771"/>
      <c r="E660" s="771"/>
      <c r="F660" s="771"/>
      <c r="G660" s="771"/>
      <c r="H660" s="771"/>
    </row>
    <row r="661" spans="1:9" ht="17.25" customHeight="1" x14ac:dyDescent="0.25">
      <c r="A661" s="221"/>
      <c r="B661" s="221"/>
      <c r="C661" s="221"/>
      <c r="D661" s="221"/>
      <c r="E661" s="221"/>
      <c r="F661" s="221"/>
      <c r="G661" s="221"/>
      <c r="H661" s="221"/>
    </row>
    <row r="662" spans="1:9" ht="17.25" customHeight="1" x14ac:dyDescent="0.25">
      <c r="A662" s="761" t="s">
        <v>573</v>
      </c>
      <c r="B662" s="761"/>
      <c r="C662" s="761"/>
      <c r="D662" s="761"/>
      <c r="E662" s="761"/>
      <c r="F662" s="761"/>
      <c r="G662" s="761"/>
      <c r="H662" s="761"/>
      <c r="I662" s="761"/>
    </row>
    <row r="663" spans="1:9" ht="17.25" customHeight="1" x14ac:dyDescent="0.25">
      <c r="A663" s="761" t="s">
        <v>735</v>
      </c>
      <c r="B663" s="761"/>
      <c r="C663" s="761"/>
      <c r="D663" s="761"/>
      <c r="E663" s="761"/>
      <c r="F663" s="761"/>
      <c r="G663" s="761"/>
      <c r="H663" s="761"/>
      <c r="I663" s="761"/>
    </row>
    <row r="664" spans="1:9" ht="17.25" customHeight="1" x14ac:dyDescent="0.25">
      <c r="A664" s="202"/>
      <c r="B664" s="202"/>
      <c r="C664" s="202"/>
      <c r="D664" s="202"/>
      <c r="E664" s="202"/>
      <c r="F664" s="202"/>
      <c r="G664" s="202"/>
      <c r="H664" s="202"/>
      <c r="I664" s="202"/>
    </row>
    <row r="665" spans="1:9" ht="17.25" customHeight="1" x14ac:dyDescent="0.25">
      <c r="A665" s="202"/>
      <c r="B665" s="202"/>
      <c r="C665" s="202"/>
      <c r="D665" s="202"/>
      <c r="E665" s="202"/>
      <c r="F665" s="202"/>
      <c r="G665" s="202"/>
      <c r="H665" s="202"/>
      <c r="I665" s="202"/>
    </row>
    <row r="666" spans="1:9" ht="17.25" customHeight="1" x14ac:dyDescent="0.25">
      <c r="A666" s="202"/>
      <c r="B666" s="202"/>
      <c r="C666" s="202"/>
      <c r="D666" s="202"/>
      <c r="E666" s="202"/>
      <c r="F666" s="202"/>
      <c r="G666" s="202"/>
      <c r="H666" s="202"/>
      <c r="I666" s="202"/>
    </row>
    <row r="667" spans="1:9" ht="17.25" customHeight="1" x14ac:dyDescent="0.25">
      <c r="A667" s="202"/>
      <c r="B667" s="202"/>
      <c r="C667" s="202"/>
      <c r="D667" s="202"/>
      <c r="E667" s="202"/>
      <c r="F667" s="202"/>
      <c r="G667" s="202"/>
      <c r="H667" s="202"/>
      <c r="I667" s="202"/>
    </row>
    <row r="668" spans="1:9" ht="17.25" customHeight="1" x14ac:dyDescent="0.25">
      <c r="A668" s="202"/>
      <c r="B668" s="202"/>
      <c r="C668" s="202"/>
      <c r="D668" s="202"/>
      <c r="E668" s="202"/>
      <c r="F668" s="202"/>
      <c r="G668" s="202"/>
      <c r="H668" s="202"/>
      <c r="I668" s="202"/>
    </row>
    <row r="669" spans="1:9" ht="17.25" customHeight="1" x14ac:dyDescent="0.25">
      <c r="A669" s="202"/>
      <c r="B669" s="202"/>
      <c r="C669" s="202"/>
      <c r="D669" s="202"/>
      <c r="E669" s="202"/>
      <c r="F669" s="202"/>
      <c r="G669" s="202"/>
      <c r="H669" s="202"/>
      <c r="I669" s="202"/>
    </row>
    <row r="670" spans="1:9" ht="17.25" customHeight="1" x14ac:dyDescent="0.25">
      <c r="A670" s="202"/>
      <c r="B670" s="202"/>
      <c r="C670" s="202"/>
      <c r="D670" s="202"/>
      <c r="E670" s="202"/>
      <c r="F670" s="202"/>
      <c r="G670" s="202"/>
      <c r="H670" s="202"/>
      <c r="I670" s="202"/>
    </row>
    <row r="671" spans="1:9" ht="17.25" customHeight="1" x14ac:dyDescent="0.25">
      <c r="A671" s="202"/>
      <c r="B671" s="202"/>
      <c r="C671" s="202"/>
      <c r="D671" s="202"/>
      <c r="E671" s="202"/>
      <c r="F671" s="202"/>
      <c r="G671" s="202"/>
      <c r="H671" s="202"/>
      <c r="I671" s="202"/>
    </row>
    <row r="672" spans="1:9" ht="17.25" customHeight="1" x14ac:dyDescent="0.25">
      <c r="A672" s="202"/>
      <c r="B672" s="202"/>
      <c r="C672" s="202"/>
      <c r="D672" s="202"/>
      <c r="E672" s="202"/>
      <c r="F672" s="202"/>
      <c r="G672" s="202"/>
      <c r="H672" s="202"/>
      <c r="I672" s="202"/>
    </row>
    <row r="673" spans="1:9" ht="17.25" customHeight="1" x14ac:dyDescent="0.25">
      <c r="A673" s="202"/>
      <c r="B673" s="202"/>
      <c r="C673" s="202"/>
      <c r="D673" s="202"/>
      <c r="E673" s="202"/>
      <c r="F673" s="202"/>
      <c r="G673" s="202"/>
      <c r="H673" s="202"/>
      <c r="I673" s="202"/>
    </row>
    <row r="674" spans="1:9" ht="17.25" customHeight="1" x14ac:dyDescent="0.25">
      <c r="A674" s="202"/>
      <c r="B674" s="202"/>
      <c r="C674" s="202"/>
      <c r="D674" s="202"/>
      <c r="E674" s="202"/>
      <c r="F674" s="202"/>
      <c r="G674" s="202"/>
      <c r="H674" s="202"/>
      <c r="I674" s="202"/>
    </row>
    <row r="675" spans="1:9" ht="17.25" customHeight="1" x14ac:dyDescent="0.25">
      <c r="A675" s="202"/>
      <c r="B675" s="202"/>
      <c r="C675" s="202"/>
      <c r="D675" s="202"/>
      <c r="E675" s="202"/>
      <c r="F675" s="202"/>
      <c r="G675" s="202"/>
      <c r="H675" s="202"/>
      <c r="I675" s="202"/>
    </row>
    <row r="676" spans="1:9" ht="17.25" customHeight="1" x14ac:dyDescent="0.25">
      <c r="A676" s="202"/>
      <c r="B676" s="202"/>
      <c r="C676" s="202"/>
      <c r="D676" s="202"/>
      <c r="E676" s="202"/>
      <c r="F676" s="202"/>
      <c r="G676" s="202"/>
      <c r="H676" s="202"/>
      <c r="I676" s="202"/>
    </row>
    <row r="677" spans="1:9" ht="17.25" customHeight="1" x14ac:dyDescent="0.25">
      <c r="A677" s="202"/>
      <c r="B677" s="202"/>
      <c r="C677" s="202"/>
      <c r="D677" s="202"/>
      <c r="E677" s="202"/>
      <c r="F677" s="202"/>
      <c r="G677" s="202"/>
      <c r="H677" s="202"/>
      <c r="I677" s="202"/>
    </row>
    <row r="678" spans="1:9" ht="17.25" customHeight="1" x14ac:dyDescent="0.25">
      <c r="A678" s="202"/>
      <c r="B678" s="202"/>
      <c r="C678" s="202"/>
      <c r="D678" s="202"/>
      <c r="E678" s="202"/>
      <c r="F678" s="202"/>
      <c r="G678" s="202"/>
      <c r="H678" s="202"/>
      <c r="I678" s="202"/>
    </row>
    <row r="679" spans="1:9" ht="17.25" customHeight="1" x14ac:dyDescent="0.25">
      <c r="A679" s="202"/>
      <c r="B679" s="202"/>
      <c r="C679" s="202"/>
      <c r="D679" s="202"/>
      <c r="E679" s="202"/>
      <c r="F679" s="202"/>
      <c r="G679" s="202"/>
      <c r="H679" s="202"/>
      <c r="I679" s="202"/>
    </row>
    <row r="680" spans="1:9" ht="17.25" customHeight="1" x14ac:dyDescent="0.25">
      <c r="A680" s="202"/>
      <c r="B680" s="202"/>
      <c r="C680" s="202"/>
      <c r="D680" s="202"/>
      <c r="E680" s="202"/>
      <c r="F680" s="202"/>
      <c r="G680" s="202"/>
      <c r="H680" s="202"/>
      <c r="I680" s="202"/>
    </row>
    <row r="681" spans="1:9" ht="17.25" customHeight="1" x14ac:dyDescent="0.25">
      <c r="A681" s="202"/>
      <c r="B681" s="202"/>
      <c r="C681" s="202"/>
      <c r="D681" s="202"/>
      <c r="E681" s="202"/>
      <c r="F681" s="202"/>
      <c r="G681" s="202"/>
      <c r="H681" s="202"/>
      <c r="I681" s="202"/>
    </row>
    <row r="682" spans="1:9" ht="17.25" customHeight="1" x14ac:dyDescent="0.25">
      <c r="A682" s="202"/>
      <c r="B682" s="202"/>
      <c r="C682" s="202"/>
      <c r="D682" s="202"/>
      <c r="E682" s="202"/>
      <c r="F682" s="202"/>
      <c r="G682" s="202"/>
      <c r="H682" s="202"/>
      <c r="I682" s="202"/>
    </row>
    <row r="683" spans="1:9" ht="17.25" customHeight="1" x14ac:dyDescent="0.25">
      <c r="A683" s="202"/>
      <c r="B683" s="202"/>
      <c r="C683" s="202"/>
      <c r="D683" s="202"/>
      <c r="E683" s="202"/>
      <c r="F683" s="202"/>
      <c r="G683" s="202"/>
      <c r="H683" s="202"/>
      <c r="I683" s="202"/>
    </row>
    <row r="684" spans="1:9" ht="17.25" customHeight="1" x14ac:dyDescent="0.25">
      <c r="A684" s="202"/>
      <c r="B684" s="202"/>
      <c r="C684" s="202"/>
      <c r="D684" s="202"/>
      <c r="E684" s="202"/>
      <c r="F684" s="202"/>
      <c r="G684" s="202"/>
      <c r="H684" s="202"/>
      <c r="I684" s="202"/>
    </row>
    <row r="685" spans="1:9" ht="17.25" customHeight="1" x14ac:dyDescent="0.25">
      <c r="A685" s="202"/>
      <c r="B685" s="202"/>
      <c r="C685" s="202"/>
      <c r="D685" s="202"/>
      <c r="E685" s="202"/>
      <c r="F685" s="202"/>
      <c r="G685" s="202"/>
      <c r="H685" s="202"/>
      <c r="I685" s="202"/>
    </row>
    <row r="686" spans="1:9" ht="17.25" customHeight="1" x14ac:dyDescent="0.25">
      <c r="A686" s="202"/>
      <c r="B686" s="202"/>
      <c r="C686" s="202"/>
      <c r="D686" s="202"/>
      <c r="E686" s="202"/>
      <c r="F686" s="202"/>
      <c r="G686" s="202"/>
      <c r="H686" s="202"/>
      <c r="I686" s="202"/>
    </row>
    <row r="687" spans="1:9" ht="17.25" customHeight="1" x14ac:dyDescent="0.25">
      <c r="A687" s="202"/>
      <c r="B687" s="202"/>
      <c r="C687" s="202"/>
      <c r="D687" s="202"/>
      <c r="E687" s="202"/>
      <c r="F687" s="202"/>
      <c r="G687" s="202"/>
      <c r="H687" s="202"/>
      <c r="I687" s="202"/>
    </row>
    <row r="688" spans="1:9" ht="17.25" customHeight="1" x14ac:dyDescent="0.25">
      <c r="A688" s="202"/>
      <c r="B688" s="202"/>
      <c r="C688" s="202"/>
      <c r="D688" s="202"/>
      <c r="E688" s="202"/>
      <c r="F688" s="202"/>
      <c r="G688" s="202"/>
      <c r="H688" s="737">
        <v>12</v>
      </c>
      <c r="I688" s="202"/>
    </row>
    <row r="689" spans="1:8" ht="17.25" customHeight="1" x14ac:dyDescent="0.25">
      <c r="B689" s="158"/>
    </row>
    <row r="690" spans="1:8" ht="17.25" customHeight="1" x14ac:dyDescent="0.25">
      <c r="A690" s="823" t="s">
        <v>356</v>
      </c>
      <c r="B690" s="823"/>
      <c r="C690" s="823"/>
      <c r="D690" s="823"/>
      <c r="E690" s="823"/>
      <c r="F690" s="823"/>
      <c r="G690" s="823"/>
      <c r="H690" s="823"/>
    </row>
    <row r="691" spans="1:8" ht="19.5" customHeight="1" x14ac:dyDescent="0.25">
      <c r="A691" s="51"/>
      <c r="B691" s="66"/>
      <c r="C691" s="824" t="s">
        <v>108</v>
      </c>
      <c r="D691" s="824"/>
      <c r="E691" s="824"/>
      <c r="F691" s="51"/>
      <c r="G691" s="66"/>
      <c r="H691" s="30"/>
    </row>
    <row r="692" spans="1:8" ht="17.25" customHeight="1" x14ac:dyDescent="0.25">
      <c r="A692" s="49" t="s">
        <v>58</v>
      </c>
      <c r="B692" s="762" t="s">
        <v>39</v>
      </c>
      <c r="C692" s="178" t="s">
        <v>59</v>
      </c>
      <c r="D692" s="161" t="s">
        <v>351</v>
      </c>
      <c r="E692" s="120" t="s">
        <v>59</v>
      </c>
      <c r="F692" s="766" t="s">
        <v>41</v>
      </c>
      <c r="G692" s="822"/>
      <c r="H692" s="769" t="s">
        <v>10</v>
      </c>
    </row>
    <row r="693" spans="1:8" ht="17.25" customHeight="1" x14ac:dyDescent="0.25">
      <c r="A693" s="62" t="s">
        <v>339</v>
      </c>
      <c r="B693" s="763"/>
      <c r="C693" s="33" t="s">
        <v>563</v>
      </c>
      <c r="D693" s="180" t="s">
        <v>645</v>
      </c>
      <c r="E693" s="33" t="s">
        <v>723</v>
      </c>
      <c r="F693" s="34" t="s">
        <v>8</v>
      </c>
      <c r="G693" s="85" t="s">
        <v>9</v>
      </c>
      <c r="H693" s="770"/>
    </row>
    <row r="694" spans="1:8" ht="17.25" customHeight="1" x14ac:dyDescent="0.25">
      <c r="A694" s="74">
        <v>1</v>
      </c>
      <c r="B694" s="126">
        <v>2</v>
      </c>
      <c r="C694" s="127">
        <v>3</v>
      </c>
      <c r="D694" s="153">
        <v>4</v>
      </c>
      <c r="E694" s="127">
        <v>5</v>
      </c>
      <c r="F694" s="127">
        <v>6</v>
      </c>
      <c r="G694" s="127">
        <v>7</v>
      </c>
      <c r="H694" s="129">
        <v>8</v>
      </c>
    </row>
    <row r="695" spans="1:8" ht="17.25" customHeight="1" x14ac:dyDescent="0.25">
      <c r="A695" s="623">
        <v>1310</v>
      </c>
      <c r="B695" s="624" t="s">
        <v>146</v>
      </c>
      <c r="C695" s="625">
        <f>C696+C697+C698+C699+C700+C701+C702+C703</f>
        <v>3562.05</v>
      </c>
      <c r="D695" s="625">
        <f>D696+D697+D698+D699+D700+D701+D702+D703</f>
        <v>50700</v>
      </c>
      <c r="E695" s="625">
        <f>E696+E697+E698+E699+E700+E701+E702+E703</f>
        <v>0</v>
      </c>
      <c r="F695" s="626">
        <f>E695/C695</f>
        <v>0</v>
      </c>
      <c r="G695" s="627">
        <f>E695/D695</f>
        <v>0</v>
      </c>
      <c r="H695" s="484">
        <f>E695/E790</f>
        <v>0</v>
      </c>
    </row>
    <row r="696" spans="1:8" ht="17.25" customHeight="1" x14ac:dyDescent="0.25">
      <c r="A696" s="628">
        <v>13130</v>
      </c>
      <c r="B696" s="278" t="s">
        <v>381</v>
      </c>
      <c r="C696" s="629">
        <v>0</v>
      </c>
      <c r="D696" s="629">
        <v>0</v>
      </c>
      <c r="E696" s="629">
        <v>0</v>
      </c>
      <c r="F696" s="301" t="e">
        <f>E696/C696</f>
        <v>#DIV/0!</v>
      </c>
      <c r="G696" s="123" t="e">
        <f>E696/D696</f>
        <v>#DIV/0!</v>
      </c>
      <c r="H696" s="270" t="e">
        <f>E696/E695</f>
        <v>#DIV/0!</v>
      </c>
    </row>
    <row r="697" spans="1:8" ht="17.25" customHeight="1" x14ac:dyDescent="0.25">
      <c r="A697" s="628">
        <v>13131</v>
      </c>
      <c r="B697" s="278" t="s">
        <v>147</v>
      </c>
      <c r="C697" s="629">
        <v>0</v>
      </c>
      <c r="D697" s="629">
        <v>0</v>
      </c>
      <c r="E697" s="629">
        <v>0</v>
      </c>
      <c r="F697" s="301" t="e">
        <f>E701/C697</f>
        <v>#DIV/0!</v>
      </c>
      <c r="G697" s="123" t="e">
        <f>E701/D697</f>
        <v>#DIV/0!</v>
      </c>
      <c r="H697" s="270">
        <f>E697/E704</f>
        <v>0</v>
      </c>
    </row>
    <row r="698" spans="1:8" ht="17.25" customHeight="1" x14ac:dyDescent="0.25">
      <c r="A698" s="628">
        <v>13132</v>
      </c>
      <c r="B698" s="278" t="s">
        <v>382</v>
      </c>
      <c r="C698" s="629">
        <v>0</v>
      </c>
      <c r="D698" s="629">
        <v>0</v>
      </c>
      <c r="E698" s="629">
        <v>0</v>
      </c>
      <c r="F698" s="301" t="e">
        <f t="shared" ref="F698:F704" si="102">E698/C698</f>
        <v>#DIV/0!</v>
      </c>
      <c r="G698" s="123" t="e">
        <f t="shared" ref="G698:G704" si="103">E698/D698</f>
        <v>#DIV/0!</v>
      </c>
      <c r="H698" s="270" t="e">
        <f>E698/E695</f>
        <v>#DIV/0!</v>
      </c>
    </row>
    <row r="699" spans="1:8" ht="17.25" customHeight="1" x14ac:dyDescent="0.25">
      <c r="A699" s="628">
        <v>13133</v>
      </c>
      <c r="B699" s="278" t="s">
        <v>383</v>
      </c>
      <c r="C699" s="629">
        <v>0</v>
      </c>
      <c r="D699" s="629">
        <v>0</v>
      </c>
      <c r="E699" s="629">
        <v>0</v>
      </c>
      <c r="F699" s="301" t="e">
        <f t="shared" si="102"/>
        <v>#DIV/0!</v>
      </c>
      <c r="G699" s="123" t="e">
        <f t="shared" si="103"/>
        <v>#DIV/0!</v>
      </c>
      <c r="H699" s="270" t="e">
        <f>E699/E695</f>
        <v>#DIV/0!</v>
      </c>
    </row>
    <row r="700" spans="1:8" ht="17.25" customHeight="1" x14ac:dyDescent="0.25">
      <c r="A700" s="628">
        <v>13140</v>
      </c>
      <c r="B700" s="278" t="s">
        <v>384</v>
      </c>
      <c r="C700" s="629">
        <v>0</v>
      </c>
      <c r="D700" s="629">
        <v>11000</v>
      </c>
      <c r="E700" s="629">
        <v>0</v>
      </c>
      <c r="F700" s="301" t="e">
        <f t="shared" si="102"/>
        <v>#DIV/0!</v>
      </c>
      <c r="G700" s="123">
        <f t="shared" si="103"/>
        <v>0</v>
      </c>
      <c r="H700" s="270" t="e">
        <f>E700/E695</f>
        <v>#DIV/0!</v>
      </c>
    </row>
    <row r="701" spans="1:8" ht="17.25" customHeight="1" x14ac:dyDescent="0.25">
      <c r="A701" s="628">
        <v>13141</v>
      </c>
      <c r="B701" s="278" t="s">
        <v>564</v>
      </c>
      <c r="C701" s="629">
        <v>931.25</v>
      </c>
      <c r="D701" s="629">
        <v>7100</v>
      </c>
      <c r="E701" s="629">
        <v>0</v>
      </c>
      <c r="F701" s="301">
        <f>E701/C701</f>
        <v>0</v>
      </c>
      <c r="G701" s="123">
        <f>E701/D701</f>
        <v>0</v>
      </c>
      <c r="H701" s="270" t="e">
        <f>E701/E695</f>
        <v>#DIV/0!</v>
      </c>
    </row>
    <row r="702" spans="1:8" ht="17.25" customHeight="1" x14ac:dyDescent="0.25">
      <c r="A702" s="628">
        <v>13142</v>
      </c>
      <c r="B702" s="278" t="s">
        <v>464</v>
      </c>
      <c r="C702" s="629">
        <v>0</v>
      </c>
      <c r="D702" s="629">
        <v>17400</v>
      </c>
      <c r="E702" s="629">
        <v>0</v>
      </c>
      <c r="F702" s="301" t="e">
        <f t="shared" si="102"/>
        <v>#DIV/0!</v>
      </c>
      <c r="G702" s="123">
        <f t="shared" si="103"/>
        <v>0</v>
      </c>
      <c r="H702" s="270" t="e">
        <f>E702/E695</f>
        <v>#DIV/0!</v>
      </c>
    </row>
    <row r="703" spans="1:8" ht="17.25" customHeight="1" x14ac:dyDescent="0.25">
      <c r="A703" s="628">
        <v>13143</v>
      </c>
      <c r="B703" s="278" t="s">
        <v>385</v>
      </c>
      <c r="C703" s="629">
        <v>2630.8</v>
      </c>
      <c r="D703" s="629">
        <v>15200</v>
      </c>
      <c r="E703" s="629">
        <v>0</v>
      </c>
      <c r="F703" s="301">
        <f t="shared" si="102"/>
        <v>0</v>
      </c>
      <c r="G703" s="123">
        <f t="shared" si="103"/>
        <v>0</v>
      </c>
      <c r="H703" s="270" t="e">
        <f>E703/E695</f>
        <v>#DIV/0!</v>
      </c>
    </row>
    <row r="704" spans="1:8" ht="17.25" customHeight="1" x14ac:dyDescent="0.25">
      <c r="A704" s="630">
        <v>1330</v>
      </c>
      <c r="B704" s="624" t="s">
        <v>148</v>
      </c>
      <c r="C704" s="631">
        <f>C705+C706+C707</f>
        <v>8056.92</v>
      </c>
      <c r="D704" s="631">
        <f>D705+D706+D707</f>
        <v>67700</v>
      </c>
      <c r="E704" s="631">
        <f>E705+E706+E707</f>
        <v>7072.3</v>
      </c>
      <c r="F704" s="632">
        <f t="shared" si="102"/>
        <v>0.8777920098499179</v>
      </c>
      <c r="G704" s="627">
        <f t="shared" si="103"/>
        <v>0.10446528803545052</v>
      </c>
      <c r="H704" s="484">
        <f>E704/E790</f>
        <v>6.4081101487111396E-3</v>
      </c>
    </row>
    <row r="705" spans="1:8" ht="17.25" customHeight="1" x14ac:dyDescent="0.25">
      <c r="A705" s="628">
        <v>13310</v>
      </c>
      <c r="B705" s="278" t="s">
        <v>149</v>
      </c>
      <c r="C705" s="629">
        <v>990</v>
      </c>
      <c r="D705" s="629">
        <v>5000</v>
      </c>
      <c r="E705" s="629">
        <v>0</v>
      </c>
      <c r="F705" s="301">
        <f>E705/C705</f>
        <v>0</v>
      </c>
      <c r="G705" s="123">
        <f>E705/D705</f>
        <v>0</v>
      </c>
      <c r="H705" s="270">
        <f>E705/E704</f>
        <v>0</v>
      </c>
    </row>
    <row r="706" spans="1:8" ht="17.25" customHeight="1" x14ac:dyDescent="0.25">
      <c r="A706" s="628">
        <v>13320</v>
      </c>
      <c r="B706" s="278" t="s">
        <v>150</v>
      </c>
      <c r="C706" s="629">
        <v>6701.02</v>
      </c>
      <c r="D706" s="629">
        <v>27000</v>
      </c>
      <c r="E706" s="629">
        <v>6573.3</v>
      </c>
      <c r="F706" s="301">
        <f t="shared" ref="F706:F707" si="104">E706/C706</f>
        <v>0.98094021507173534</v>
      </c>
      <c r="G706" s="123">
        <f t="shared" ref="G706:G707" si="105">E706/D706</f>
        <v>0.24345555555555556</v>
      </c>
      <c r="H706" s="270">
        <f>E706/E704</f>
        <v>0.92944303833264996</v>
      </c>
    </row>
    <row r="707" spans="1:8" ht="17.25" customHeight="1" x14ac:dyDescent="0.25">
      <c r="A707" s="628">
        <v>13330</v>
      </c>
      <c r="B707" s="278" t="s">
        <v>151</v>
      </c>
      <c r="C707" s="629">
        <v>365.9</v>
      </c>
      <c r="D707" s="629">
        <v>35700</v>
      </c>
      <c r="E707" s="629">
        <v>499</v>
      </c>
      <c r="F707" s="301">
        <f t="shared" si="104"/>
        <v>1.3637605903252255</v>
      </c>
      <c r="G707" s="123">
        <f t="shared" si="105"/>
        <v>1.3977591036414565E-2</v>
      </c>
      <c r="H707" s="270">
        <f>E707/E704</f>
        <v>7.0556961667350079E-2</v>
      </c>
    </row>
    <row r="708" spans="1:8" ht="17.25" customHeight="1" x14ac:dyDescent="0.25">
      <c r="A708" s="630">
        <v>1340</v>
      </c>
      <c r="B708" s="624" t="s">
        <v>152</v>
      </c>
      <c r="C708" s="625">
        <f>C709+C710+C711+C712+C713+C714+C715+C716+C717+C718</f>
        <v>560380.93999999994</v>
      </c>
      <c r="D708" s="625">
        <f>D709+D710+D711+D712+D713+D714+D715+D716+D717+D718</f>
        <v>2665892</v>
      </c>
      <c r="E708" s="625">
        <f>E709+E710+E711+E712+E713+E714+E715+E716+E717+E718</f>
        <v>654167.59000000008</v>
      </c>
      <c r="F708" s="632">
        <f>E708/C708</f>
        <v>1.1673623125012071</v>
      </c>
      <c r="G708" s="627">
        <f>E708/D708</f>
        <v>0.24538413033986375</v>
      </c>
      <c r="H708" s="484">
        <f>E708/E790</f>
        <v>0.59273192206734848</v>
      </c>
    </row>
    <row r="709" spans="1:8" ht="17.25" customHeight="1" x14ac:dyDescent="0.25">
      <c r="A709" s="628">
        <v>13410</v>
      </c>
      <c r="B709" s="278" t="s">
        <v>153</v>
      </c>
      <c r="C709" s="629">
        <v>57.5</v>
      </c>
      <c r="D709" s="629">
        <v>5000</v>
      </c>
      <c r="E709" s="629">
        <v>0</v>
      </c>
      <c r="F709" s="301">
        <f>E709/C709</f>
        <v>0</v>
      </c>
      <c r="G709" s="123">
        <f>E709/D709</f>
        <v>0</v>
      </c>
      <c r="H709" s="270">
        <f>E709/E708</f>
        <v>0</v>
      </c>
    </row>
    <row r="710" spans="1:8" ht="17.25" customHeight="1" x14ac:dyDescent="0.25">
      <c r="A710" s="628">
        <v>13420</v>
      </c>
      <c r="B710" s="278" t="s">
        <v>154</v>
      </c>
      <c r="C710" s="629">
        <v>6659.1</v>
      </c>
      <c r="D710" s="633">
        <v>50000</v>
      </c>
      <c r="E710" s="629">
        <v>8680</v>
      </c>
      <c r="F710" s="301">
        <f>E710/C710</f>
        <v>1.3034794491748134</v>
      </c>
      <c r="G710" s="123">
        <f>E710/D710</f>
        <v>0.1736</v>
      </c>
      <c r="H710" s="270">
        <f>E710/E708</f>
        <v>1.3268771080511645E-2</v>
      </c>
    </row>
    <row r="711" spans="1:8" ht="17.25" customHeight="1" x14ac:dyDescent="0.25">
      <c r="A711" s="628">
        <v>13430</v>
      </c>
      <c r="B711" s="267" t="s">
        <v>155</v>
      </c>
      <c r="C711" s="629">
        <v>0</v>
      </c>
      <c r="D711" s="633">
        <v>0</v>
      </c>
      <c r="E711" s="629">
        <v>0</v>
      </c>
      <c r="F711" s="301" t="e">
        <f t="shared" ref="F711:F718" si="106">E711/C711</f>
        <v>#DIV/0!</v>
      </c>
      <c r="G711" s="123" t="e">
        <f t="shared" ref="G711:G718" si="107">E711/D711</f>
        <v>#DIV/0!</v>
      </c>
      <c r="H711" s="270">
        <f>E711/E708</f>
        <v>0</v>
      </c>
    </row>
    <row r="712" spans="1:8" ht="17.25" customHeight="1" x14ac:dyDescent="0.25">
      <c r="A712" s="628">
        <v>13440</v>
      </c>
      <c r="B712" s="278" t="s">
        <v>465</v>
      </c>
      <c r="C712" s="629">
        <v>600</v>
      </c>
      <c r="D712" s="633">
        <v>0</v>
      </c>
      <c r="E712" s="629">
        <v>0</v>
      </c>
      <c r="F712" s="301">
        <f t="shared" si="106"/>
        <v>0</v>
      </c>
      <c r="G712" s="123" t="e">
        <f t="shared" si="107"/>
        <v>#DIV/0!</v>
      </c>
      <c r="H712" s="270">
        <f>E712/E708</f>
        <v>0</v>
      </c>
    </row>
    <row r="713" spans="1:8" ht="17.25" customHeight="1" x14ac:dyDescent="0.25">
      <c r="A713" s="628">
        <v>13445</v>
      </c>
      <c r="B713" s="278" t="s">
        <v>522</v>
      </c>
      <c r="C713" s="629">
        <v>0</v>
      </c>
      <c r="D713" s="633">
        <v>46800</v>
      </c>
      <c r="E713" s="629">
        <v>330</v>
      </c>
      <c r="F713" s="301" t="e">
        <f t="shared" si="106"/>
        <v>#DIV/0!</v>
      </c>
      <c r="G713" s="123">
        <f t="shared" si="107"/>
        <v>7.0512820512820514E-3</v>
      </c>
      <c r="H713" s="270">
        <f>E713/E708</f>
        <v>5.0445788670147964E-4</v>
      </c>
    </row>
    <row r="714" spans="1:8" ht="17.25" customHeight="1" x14ac:dyDescent="0.25">
      <c r="A714" s="628">
        <v>13450</v>
      </c>
      <c r="B714" s="267" t="s">
        <v>156</v>
      </c>
      <c r="C714" s="629">
        <v>3679</v>
      </c>
      <c r="D714" s="633">
        <v>23000</v>
      </c>
      <c r="E714" s="629">
        <v>1200</v>
      </c>
      <c r="F714" s="301">
        <f t="shared" si="106"/>
        <v>0.32617559119325906</v>
      </c>
      <c r="G714" s="123">
        <f t="shared" si="107"/>
        <v>5.2173913043478258E-2</v>
      </c>
      <c r="H714" s="270">
        <f>E714/E708</f>
        <v>1.8343923152781077E-3</v>
      </c>
    </row>
    <row r="715" spans="1:8" ht="17.25" customHeight="1" x14ac:dyDescent="0.25">
      <c r="A715" s="628">
        <v>13460</v>
      </c>
      <c r="B715" s="267" t="s">
        <v>157</v>
      </c>
      <c r="C715" s="629">
        <v>472938.57</v>
      </c>
      <c r="D715" s="633">
        <v>2267487</v>
      </c>
      <c r="E715" s="629">
        <v>567266.49</v>
      </c>
      <c r="F715" s="301">
        <f t="shared" si="106"/>
        <v>1.1994506813009562</v>
      </c>
      <c r="G715" s="123">
        <f t="shared" si="107"/>
        <v>0.25017408699586813</v>
      </c>
      <c r="H715" s="270">
        <f>E715/E708</f>
        <v>0.86715774164232118</v>
      </c>
    </row>
    <row r="716" spans="1:8" ht="17.25" customHeight="1" x14ac:dyDescent="0.25">
      <c r="A716" s="628">
        <v>13470</v>
      </c>
      <c r="B716" s="267" t="s">
        <v>158</v>
      </c>
      <c r="C716" s="629">
        <v>1828.01</v>
      </c>
      <c r="D716" s="633">
        <v>6000</v>
      </c>
      <c r="E716" s="629">
        <v>533.29999999999995</v>
      </c>
      <c r="F716" s="301">
        <f t="shared" si="106"/>
        <v>0.29173801018593987</v>
      </c>
      <c r="G716" s="123">
        <f t="shared" si="107"/>
        <v>8.8883333333333328E-2</v>
      </c>
      <c r="H716" s="270">
        <f>E716/E708</f>
        <v>8.1523451811484559E-4</v>
      </c>
    </row>
    <row r="717" spans="1:8" ht="17.25" customHeight="1" x14ac:dyDescent="0.25">
      <c r="A717" s="628">
        <v>13475</v>
      </c>
      <c r="B717" s="267" t="s">
        <v>527</v>
      </c>
      <c r="C717" s="629">
        <v>60151.26</v>
      </c>
      <c r="D717" s="633">
        <v>242605</v>
      </c>
      <c r="E717" s="629">
        <v>63746.55</v>
      </c>
      <c r="F717" s="301">
        <f t="shared" si="106"/>
        <v>1.0597708177684058</v>
      </c>
      <c r="G717" s="123">
        <f t="shared" si="107"/>
        <v>0.26275859936934526</v>
      </c>
      <c r="H717" s="270">
        <f>E717/E708</f>
        <v>9.7446817871243041E-2</v>
      </c>
    </row>
    <row r="718" spans="1:8" ht="17.25" customHeight="1" x14ac:dyDescent="0.25">
      <c r="A718" s="628">
        <v>13480</v>
      </c>
      <c r="B718" s="267" t="s">
        <v>159</v>
      </c>
      <c r="C718" s="629">
        <v>14467.5</v>
      </c>
      <c r="D718" s="633">
        <v>25000</v>
      </c>
      <c r="E718" s="629">
        <v>12411.25</v>
      </c>
      <c r="F718" s="301">
        <f t="shared" si="106"/>
        <v>0.85787109037497844</v>
      </c>
      <c r="G718" s="123">
        <f t="shared" si="107"/>
        <v>0.49645</v>
      </c>
      <c r="H718" s="270">
        <f>E718/E708</f>
        <v>1.8972584685829512E-2</v>
      </c>
    </row>
    <row r="719" spans="1:8" ht="17.25" customHeight="1" x14ac:dyDescent="0.25">
      <c r="A719" s="630">
        <v>1350</v>
      </c>
      <c r="B719" s="624" t="s">
        <v>466</v>
      </c>
      <c r="C719" s="625">
        <f>C720+C721+C722+C723+C724+C725+C726+C727+C728</f>
        <v>11472.68</v>
      </c>
      <c r="D719" s="634">
        <f>D720+D721+D722+D723+D724+D725+D726+D727+D728</f>
        <v>111000</v>
      </c>
      <c r="E719" s="625">
        <f>E720+E721+E722+E723+E724+E725+E726+E727+E728</f>
        <v>5344.56</v>
      </c>
      <c r="F719" s="632">
        <f>E719/C719</f>
        <v>0.46585104788070447</v>
      </c>
      <c r="G719" s="627">
        <f>E719/D719</f>
        <v>4.8149189189189194E-2</v>
      </c>
      <c r="H719" s="484">
        <f>E719/E790</f>
        <v>4.8426295796834993E-3</v>
      </c>
    </row>
    <row r="720" spans="1:8" ht="17.25" customHeight="1" x14ac:dyDescent="0.25">
      <c r="A720" s="628">
        <v>13501</v>
      </c>
      <c r="B720" s="278" t="s">
        <v>160</v>
      </c>
      <c r="C720" s="629">
        <v>0</v>
      </c>
      <c r="D720" s="635">
        <v>21000</v>
      </c>
      <c r="E720" s="629">
        <v>0</v>
      </c>
      <c r="F720" s="301">
        <v>0</v>
      </c>
      <c r="G720" s="123">
        <f>E720/D720</f>
        <v>0</v>
      </c>
      <c r="H720" s="270">
        <f>E720/E719</f>
        <v>0</v>
      </c>
    </row>
    <row r="721" spans="1:8" ht="17.25" customHeight="1" x14ac:dyDescent="0.25">
      <c r="A721" s="628">
        <v>13502</v>
      </c>
      <c r="B721" s="278" t="s">
        <v>161</v>
      </c>
      <c r="C721" s="629">
        <v>0</v>
      </c>
      <c r="D721" s="635">
        <v>0</v>
      </c>
      <c r="E721" s="629">
        <v>0</v>
      </c>
      <c r="F721" s="301">
        <v>0</v>
      </c>
      <c r="G721" s="123" t="e">
        <f>E721/D721</f>
        <v>#DIV/0!</v>
      </c>
      <c r="H721" s="270">
        <f>E721/E719</f>
        <v>0</v>
      </c>
    </row>
    <row r="722" spans="1:8" ht="17.25" customHeight="1" x14ac:dyDescent="0.25">
      <c r="A722" s="628">
        <v>13503</v>
      </c>
      <c r="B722" s="278" t="s">
        <v>162</v>
      </c>
      <c r="C722" s="629">
        <v>4275</v>
      </c>
      <c r="D722" s="635">
        <v>30000</v>
      </c>
      <c r="E722" s="629">
        <v>0</v>
      </c>
      <c r="F722" s="301">
        <f t="shared" ref="F722:F734" si="108">E722/C722</f>
        <v>0</v>
      </c>
      <c r="G722" s="123">
        <f t="shared" ref="G722:G734" si="109">E722/D722</f>
        <v>0</v>
      </c>
      <c r="H722" s="270">
        <f>E722/E719</f>
        <v>0</v>
      </c>
    </row>
    <row r="723" spans="1:8" ht="17.25" customHeight="1" x14ac:dyDescent="0.25">
      <c r="A723" s="628">
        <v>13504</v>
      </c>
      <c r="B723" s="278" t="s">
        <v>386</v>
      </c>
      <c r="C723" s="629">
        <v>0</v>
      </c>
      <c r="D723" s="635">
        <v>0</v>
      </c>
      <c r="E723" s="629">
        <v>0</v>
      </c>
      <c r="F723" s="301" t="e">
        <f t="shared" si="108"/>
        <v>#DIV/0!</v>
      </c>
      <c r="G723" s="123" t="e">
        <f t="shared" si="109"/>
        <v>#DIV/0!</v>
      </c>
      <c r="H723" s="270">
        <f>E723/E719</f>
        <v>0</v>
      </c>
    </row>
    <row r="724" spans="1:8" ht="17.25" customHeight="1" x14ac:dyDescent="0.25">
      <c r="A724" s="628">
        <v>13505</v>
      </c>
      <c r="B724" s="282" t="s">
        <v>468</v>
      </c>
      <c r="C724" s="629">
        <v>0</v>
      </c>
      <c r="D724" s="635">
        <v>0</v>
      </c>
      <c r="E724" s="629">
        <v>0</v>
      </c>
      <c r="F724" s="301" t="e">
        <f>E724/C724</f>
        <v>#DIV/0!</v>
      </c>
      <c r="G724" s="123" t="e">
        <f>E724/D724</f>
        <v>#DIV/0!</v>
      </c>
      <c r="H724" s="270">
        <f>E724/E719</f>
        <v>0</v>
      </c>
    </row>
    <row r="725" spans="1:8" ht="17.25" customHeight="1" x14ac:dyDescent="0.25">
      <c r="A725" s="628">
        <v>13506</v>
      </c>
      <c r="B725" s="278" t="s">
        <v>467</v>
      </c>
      <c r="C725" s="629">
        <v>0</v>
      </c>
      <c r="D725" s="635">
        <v>6000</v>
      </c>
      <c r="E725" s="629">
        <v>0</v>
      </c>
      <c r="F725" s="301" t="e">
        <f t="shared" si="108"/>
        <v>#DIV/0!</v>
      </c>
      <c r="G725" s="123">
        <f t="shared" si="109"/>
        <v>0</v>
      </c>
      <c r="H725" s="270">
        <f>E725/E719</f>
        <v>0</v>
      </c>
    </row>
    <row r="726" spans="1:8" ht="17.25" customHeight="1" x14ac:dyDescent="0.25">
      <c r="A726" s="628">
        <v>13508</v>
      </c>
      <c r="B726" s="278" t="s">
        <v>355</v>
      </c>
      <c r="C726" s="629">
        <v>0</v>
      </c>
      <c r="D726" s="635">
        <v>0</v>
      </c>
      <c r="E726" s="629">
        <v>0</v>
      </c>
      <c r="F726" s="301" t="e">
        <f t="shared" si="108"/>
        <v>#DIV/0!</v>
      </c>
      <c r="G726" s="123" t="e">
        <f t="shared" si="109"/>
        <v>#DIV/0!</v>
      </c>
      <c r="H726" s="270">
        <f>E726/E719</f>
        <v>0</v>
      </c>
    </row>
    <row r="727" spans="1:8" ht="17.25" customHeight="1" x14ac:dyDescent="0.25">
      <c r="A727" s="628">
        <v>13509</v>
      </c>
      <c r="B727" s="278" t="s">
        <v>354</v>
      </c>
      <c r="C727" s="629">
        <v>7197.68</v>
      </c>
      <c r="D727" s="635">
        <v>44000</v>
      </c>
      <c r="E727" s="629">
        <v>5344.56</v>
      </c>
      <c r="F727" s="301">
        <f t="shared" si="108"/>
        <v>0.74253926265129877</v>
      </c>
      <c r="G727" s="123">
        <f t="shared" si="109"/>
        <v>0.12146727272727274</v>
      </c>
      <c r="H727" s="270">
        <f>E727/E719</f>
        <v>1</v>
      </c>
    </row>
    <row r="728" spans="1:8" ht="17.25" customHeight="1" x14ac:dyDescent="0.25">
      <c r="A728" s="628">
        <v>13512</v>
      </c>
      <c r="B728" s="278" t="s">
        <v>698</v>
      </c>
      <c r="C728" s="633">
        <v>0</v>
      </c>
      <c r="D728" s="635">
        <v>10000</v>
      </c>
      <c r="E728" s="633">
        <v>0</v>
      </c>
      <c r="F728" s="301" t="e">
        <f t="shared" si="108"/>
        <v>#DIV/0!</v>
      </c>
      <c r="G728" s="123">
        <f t="shared" si="109"/>
        <v>0</v>
      </c>
      <c r="H728" s="270">
        <f>E728/E719</f>
        <v>0</v>
      </c>
    </row>
    <row r="729" spans="1:8" ht="17.25" customHeight="1" x14ac:dyDescent="0.25">
      <c r="A729" s="630">
        <v>1360</v>
      </c>
      <c r="B729" s="624" t="s">
        <v>163</v>
      </c>
      <c r="C729" s="636">
        <f>C730+C732+C733+C734+C735+C736+C737</f>
        <v>65131.97</v>
      </c>
      <c r="D729" s="636">
        <f>D730+D731+D732+D733+D734+D735+D736+D737</f>
        <v>463400</v>
      </c>
      <c r="E729" s="636">
        <f>E730+E732+E733+E734+E735+E736+E737</f>
        <v>83247.739999999991</v>
      </c>
      <c r="F729" s="632">
        <f t="shared" si="108"/>
        <v>1.2781394451910482</v>
      </c>
      <c r="G729" s="627">
        <f t="shared" si="109"/>
        <v>0.17964553301683209</v>
      </c>
      <c r="H729" s="484">
        <f>E729/E790</f>
        <v>7.5429589744675174E-2</v>
      </c>
    </row>
    <row r="730" spans="1:8" ht="17.25" customHeight="1" x14ac:dyDescent="0.25">
      <c r="A730" s="628">
        <v>13610</v>
      </c>
      <c r="B730" s="278" t="s">
        <v>164</v>
      </c>
      <c r="C730" s="629">
        <v>5211.28</v>
      </c>
      <c r="D730" s="635">
        <v>70500</v>
      </c>
      <c r="E730" s="629">
        <v>5328.55</v>
      </c>
      <c r="F730" s="301">
        <f t="shared" si="108"/>
        <v>1.0225031086412553</v>
      </c>
      <c r="G730" s="123">
        <f t="shared" si="109"/>
        <v>7.5582269503546101E-2</v>
      </c>
      <c r="H730" s="270">
        <f>E730/E729</f>
        <v>6.4008344250546634E-2</v>
      </c>
    </row>
    <row r="731" spans="1:8" ht="17.25" customHeight="1" x14ac:dyDescent="0.25">
      <c r="A731" s="628">
        <v>13615</v>
      </c>
      <c r="B731" s="278" t="s">
        <v>528</v>
      </c>
      <c r="C731" s="629">
        <v>0</v>
      </c>
      <c r="D731" s="635">
        <v>0</v>
      </c>
      <c r="E731" s="629">
        <v>0</v>
      </c>
      <c r="F731" s="301" t="e">
        <f t="shared" si="108"/>
        <v>#DIV/0!</v>
      </c>
      <c r="G731" s="123" t="e">
        <f t="shared" si="109"/>
        <v>#DIV/0!</v>
      </c>
      <c r="H731" s="270">
        <f>E731/E729</f>
        <v>0</v>
      </c>
    </row>
    <row r="732" spans="1:8" ht="17.25" customHeight="1" x14ac:dyDescent="0.25">
      <c r="A732" s="628">
        <v>13620</v>
      </c>
      <c r="B732" s="278" t="s">
        <v>387</v>
      </c>
      <c r="C732" s="629">
        <v>21017.87</v>
      </c>
      <c r="D732" s="635">
        <v>165800</v>
      </c>
      <c r="E732" s="629">
        <v>26261.27</v>
      </c>
      <c r="F732" s="301">
        <f t="shared" si="108"/>
        <v>1.2494734242813379</v>
      </c>
      <c r="G732" s="123">
        <f t="shared" si="109"/>
        <v>0.15839125452352232</v>
      </c>
      <c r="H732" s="270">
        <f>E732/E729</f>
        <v>0.3154592545094918</v>
      </c>
    </row>
    <row r="733" spans="1:8" ht="17.25" customHeight="1" x14ac:dyDescent="0.25">
      <c r="A733" s="628">
        <v>13630</v>
      </c>
      <c r="B733" s="278" t="s">
        <v>165</v>
      </c>
      <c r="C733" s="629">
        <v>15694.42</v>
      </c>
      <c r="D733" s="635">
        <v>126000</v>
      </c>
      <c r="E733" s="629">
        <v>27954.53</v>
      </c>
      <c r="F733" s="301">
        <f t="shared" si="108"/>
        <v>1.7811763671419523</v>
      </c>
      <c r="G733" s="123">
        <f t="shared" si="109"/>
        <v>0.2218613492063492</v>
      </c>
      <c r="H733" s="270">
        <f>E733/E729</f>
        <v>0.33579926614224004</v>
      </c>
    </row>
    <row r="734" spans="1:8" ht="17.25" customHeight="1" x14ac:dyDescent="0.25">
      <c r="A734" s="277">
        <v>13640</v>
      </c>
      <c r="B734" s="278" t="s">
        <v>166</v>
      </c>
      <c r="C734" s="629">
        <v>20635.400000000001</v>
      </c>
      <c r="D734" s="637">
        <v>79600</v>
      </c>
      <c r="E734" s="629">
        <v>19703.39</v>
      </c>
      <c r="F734" s="301">
        <f t="shared" si="108"/>
        <v>0.95483441076984199</v>
      </c>
      <c r="G734" s="123">
        <f t="shared" si="109"/>
        <v>0.24753002512562813</v>
      </c>
      <c r="H734" s="270">
        <f>E734/E729</f>
        <v>0.23668378264683224</v>
      </c>
    </row>
    <row r="735" spans="1:8" ht="17.25" customHeight="1" x14ac:dyDescent="0.25">
      <c r="A735" s="277">
        <v>13650</v>
      </c>
      <c r="B735" s="278" t="s">
        <v>167</v>
      </c>
      <c r="C735" s="629">
        <v>0</v>
      </c>
      <c r="D735" s="637">
        <v>15000</v>
      </c>
      <c r="E735" s="629">
        <v>0</v>
      </c>
      <c r="F735" s="301" t="e">
        <f>E735/C735</f>
        <v>#DIV/0!</v>
      </c>
      <c r="G735" s="123">
        <f>E735/D735</f>
        <v>0</v>
      </c>
      <c r="H735" s="270">
        <f>E735/E729</f>
        <v>0</v>
      </c>
    </row>
    <row r="736" spans="1:8" ht="17.25" customHeight="1" x14ac:dyDescent="0.25">
      <c r="A736" s="638">
        <v>13660</v>
      </c>
      <c r="B736" s="639" t="s">
        <v>547</v>
      </c>
      <c r="C736" s="629">
        <v>2573</v>
      </c>
      <c r="D736" s="637">
        <v>5500</v>
      </c>
      <c r="E736" s="629">
        <v>4000</v>
      </c>
      <c r="F736" s="301">
        <f>E736/C736</f>
        <v>1.554605518849592</v>
      </c>
      <c r="G736" s="123">
        <f>E736/D736</f>
        <v>0.72727272727272729</v>
      </c>
      <c r="H736" s="270">
        <f>E736/E729</f>
        <v>4.8049352450889364E-2</v>
      </c>
    </row>
    <row r="737" spans="1:8" ht="17.25" customHeight="1" x14ac:dyDescent="0.25">
      <c r="A737" s="638">
        <v>13681</v>
      </c>
      <c r="B737" s="639" t="s">
        <v>168</v>
      </c>
      <c r="C737" s="629">
        <v>0</v>
      </c>
      <c r="D737" s="637">
        <v>1000</v>
      </c>
      <c r="E737" s="629">
        <v>0</v>
      </c>
      <c r="F737" s="301" t="e">
        <f>E737/C737</f>
        <v>#DIV/0!</v>
      </c>
      <c r="G737" s="123">
        <f>E737/D737</f>
        <v>0</v>
      </c>
      <c r="H737" s="270">
        <f>E737/E729</f>
        <v>0</v>
      </c>
    </row>
    <row r="738" spans="1:8" ht="17.25" customHeight="1" x14ac:dyDescent="0.25"/>
    <row r="739" spans="1:8" ht="17.25" customHeight="1" x14ac:dyDescent="0.25">
      <c r="H739" s="738">
        <v>13</v>
      </c>
    </row>
    <row r="740" spans="1:8" ht="17.25" customHeight="1" x14ac:dyDescent="0.25">
      <c r="A740" s="479">
        <v>1370</v>
      </c>
      <c r="B740" s="624" t="s">
        <v>169</v>
      </c>
      <c r="C740" s="631">
        <f t="shared" ref="C740" si="110">C741+C742+C743+C745+C746+C747+C748</f>
        <v>201833.03999999998</v>
      </c>
      <c r="D740" s="631">
        <f t="shared" ref="D740" si="111">D741+D742+D743+D745+D746+D747+D748</f>
        <v>830525</v>
      </c>
      <c r="E740" s="631">
        <f>E741+E742+E743+E744+E745+E746+E747+E748</f>
        <v>156444.81</v>
      </c>
      <c r="F740" s="632">
        <f>E740/C740</f>
        <v>0.7751199209009586</v>
      </c>
      <c r="G740" s="713">
        <f>E740/D740</f>
        <v>0.18836857409469912</v>
      </c>
      <c r="H740" s="484">
        <f>E740/E790</f>
        <v>0.14175241076795186</v>
      </c>
    </row>
    <row r="741" spans="1:8" ht="17.25" customHeight="1" x14ac:dyDescent="0.25">
      <c r="A741" s="628">
        <v>13710</v>
      </c>
      <c r="B741" s="278" t="s">
        <v>170</v>
      </c>
      <c r="C741" s="629">
        <v>0</v>
      </c>
      <c r="D741" s="635">
        <v>5000</v>
      </c>
      <c r="E741" s="629">
        <v>0</v>
      </c>
      <c r="F741" s="301" t="e">
        <f>E741/C741</f>
        <v>#DIV/0!</v>
      </c>
      <c r="G741" s="123">
        <f>E741/D741</f>
        <v>0</v>
      </c>
      <c r="H741" s="270">
        <f>E741/E740</f>
        <v>0</v>
      </c>
    </row>
    <row r="742" spans="1:8" ht="17.25" customHeight="1" x14ac:dyDescent="0.25">
      <c r="A742" s="628">
        <v>13720</v>
      </c>
      <c r="B742" s="278" t="s">
        <v>171</v>
      </c>
      <c r="C742" s="629">
        <v>88205.119999999995</v>
      </c>
      <c r="D742" s="635">
        <v>247504</v>
      </c>
      <c r="E742" s="629">
        <v>39520.93</v>
      </c>
      <c r="F742" s="301">
        <f t="shared" ref="F742:F786" si="112">E742/C742</f>
        <v>0.44805709691228812</v>
      </c>
      <c r="G742" s="123">
        <f t="shared" ref="G742:G790" si="113">E742/D742</f>
        <v>0.15967794459887516</v>
      </c>
      <c r="H742" s="270">
        <f>E742/E740</f>
        <v>0.25261899068431865</v>
      </c>
    </row>
    <row r="743" spans="1:8" ht="17.25" customHeight="1" x14ac:dyDescent="0.25">
      <c r="A743" s="628">
        <v>13730</v>
      </c>
      <c r="B743" s="278" t="s">
        <v>172</v>
      </c>
      <c r="C743" s="629">
        <v>0</v>
      </c>
      <c r="D743" s="635">
        <v>0</v>
      </c>
      <c r="E743" s="629">
        <v>0</v>
      </c>
      <c r="F743" s="301" t="e">
        <f t="shared" si="112"/>
        <v>#DIV/0!</v>
      </c>
      <c r="G743" s="123" t="e">
        <f t="shared" si="113"/>
        <v>#DIV/0!</v>
      </c>
      <c r="H743" s="270">
        <f>E743/E740</f>
        <v>0</v>
      </c>
    </row>
    <row r="744" spans="1:8" ht="17.25" customHeight="1" x14ac:dyDescent="0.25">
      <c r="A744" s="628">
        <v>13750</v>
      </c>
      <c r="B744" s="278" t="s">
        <v>173</v>
      </c>
      <c r="C744" s="629">
        <v>0</v>
      </c>
      <c r="D744" s="635">
        <v>0</v>
      </c>
      <c r="E744" s="629">
        <v>0</v>
      </c>
      <c r="F744" s="301" t="e">
        <f t="shared" si="112"/>
        <v>#DIV/0!</v>
      </c>
      <c r="G744" s="123" t="e">
        <f t="shared" si="113"/>
        <v>#DIV/0!</v>
      </c>
      <c r="H744" s="270">
        <f>E744/E740</f>
        <v>0</v>
      </c>
    </row>
    <row r="745" spans="1:8" ht="17.25" customHeight="1" x14ac:dyDescent="0.25">
      <c r="A745" s="628">
        <v>13760</v>
      </c>
      <c r="B745" s="278" t="s">
        <v>174</v>
      </c>
      <c r="C745" s="629">
        <v>67223.59</v>
      </c>
      <c r="D745" s="635">
        <v>275000</v>
      </c>
      <c r="E745" s="629">
        <v>77694.45</v>
      </c>
      <c r="F745" s="301">
        <f t="shared" si="112"/>
        <v>1.1557616902042869</v>
      </c>
      <c r="G745" s="123">
        <f t="shared" si="113"/>
        <v>0.28252527272727274</v>
      </c>
      <c r="H745" s="270">
        <f>E745/E740</f>
        <v>0.49662529552754098</v>
      </c>
    </row>
    <row r="746" spans="1:8" ht="17.25" customHeight="1" x14ac:dyDescent="0.25">
      <c r="A746" s="628">
        <v>13770</v>
      </c>
      <c r="B746" s="278" t="s">
        <v>175</v>
      </c>
      <c r="C746" s="629">
        <v>0</v>
      </c>
      <c r="D746" s="635">
        <v>0</v>
      </c>
      <c r="E746" s="629">
        <v>0</v>
      </c>
      <c r="F746" s="301" t="e">
        <f t="shared" si="112"/>
        <v>#DIV/0!</v>
      </c>
      <c r="G746" s="123" t="e">
        <f t="shared" si="113"/>
        <v>#DIV/0!</v>
      </c>
      <c r="H746" s="270">
        <f>E746/E740</f>
        <v>0</v>
      </c>
    </row>
    <row r="747" spans="1:8" ht="17.25" customHeight="1" x14ac:dyDescent="0.25">
      <c r="A747" s="628">
        <v>13780</v>
      </c>
      <c r="B747" s="278" t="s">
        <v>176</v>
      </c>
      <c r="C747" s="629">
        <v>46404.33</v>
      </c>
      <c r="D747" s="635">
        <v>302021</v>
      </c>
      <c r="E747" s="629">
        <v>39229.43</v>
      </c>
      <c r="F747" s="301">
        <f t="shared" si="112"/>
        <v>0.84538296318468553</v>
      </c>
      <c r="G747" s="123">
        <f t="shared" si="113"/>
        <v>0.1298897427662315</v>
      </c>
      <c r="H747" s="270">
        <f>E747/E740</f>
        <v>0.25075571378814038</v>
      </c>
    </row>
    <row r="748" spans="1:8" ht="17.25" customHeight="1" x14ac:dyDescent="0.25">
      <c r="A748" s="628">
        <v>13790</v>
      </c>
      <c r="B748" s="278" t="s">
        <v>306</v>
      </c>
      <c r="C748" s="629">
        <v>0</v>
      </c>
      <c r="D748" s="635">
        <v>1000</v>
      </c>
      <c r="E748" s="629">
        <v>0</v>
      </c>
      <c r="F748" s="301" t="e">
        <f t="shared" ref="F748" si="114">E748/C748</f>
        <v>#DIV/0!</v>
      </c>
      <c r="G748" s="123">
        <f t="shared" ref="G748" si="115">E748/D748</f>
        <v>0</v>
      </c>
      <c r="H748" s="270">
        <f>E748/E740</f>
        <v>0</v>
      </c>
    </row>
    <row r="749" spans="1:8" ht="17.25" customHeight="1" x14ac:dyDescent="0.25">
      <c r="A749" s="630">
        <v>1380</v>
      </c>
      <c r="B749" s="624" t="s">
        <v>177</v>
      </c>
      <c r="C749" s="631">
        <f t="shared" ref="C749" si="116">C750+C751</f>
        <v>990</v>
      </c>
      <c r="D749" s="631">
        <f t="shared" ref="D749:E749" si="117">D750+D751</f>
        <v>3000</v>
      </c>
      <c r="E749" s="631">
        <f t="shared" si="117"/>
        <v>0</v>
      </c>
      <c r="F749" s="632">
        <f t="shared" si="112"/>
        <v>0</v>
      </c>
      <c r="G749" s="627">
        <f t="shared" si="113"/>
        <v>0</v>
      </c>
      <c r="H749" s="484">
        <f>E749/E790</f>
        <v>0</v>
      </c>
    </row>
    <row r="750" spans="1:8" ht="17.25" customHeight="1" x14ac:dyDescent="0.25">
      <c r="A750" s="640">
        <v>13810</v>
      </c>
      <c r="B750" s="324" t="s">
        <v>380</v>
      </c>
      <c r="C750" s="629">
        <v>0</v>
      </c>
      <c r="D750" s="633">
        <v>3000</v>
      </c>
      <c r="E750" s="629">
        <v>0</v>
      </c>
      <c r="F750" s="301" t="e">
        <f t="shared" si="112"/>
        <v>#DIV/0!</v>
      </c>
      <c r="G750" s="123">
        <f t="shared" si="113"/>
        <v>0</v>
      </c>
      <c r="H750" s="641" t="e">
        <f>E750/E749</f>
        <v>#DIV/0!</v>
      </c>
    </row>
    <row r="751" spans="1:8" ht="17.25" customHeight="1" x14ac:dyDescent="0.25">
      <c r="A751" s="628">
        <v>13820</v>
      </c>
      <c r="B751" s="278" t="s">
        <v>178</v>
      </c>
      <c r="C751" s="629">
        <v>990</v>
      </c>
      <c r="D751" s="633">
        <v>0</v>
      </c>
      <c r="E751" s="629">
        <v>0</v>
      </c>
      <c r="F751" s="301">
        <f t="shared" si="112"/>
        <v>0</v>
      </c>
      <c r="G751" s="123" t="e">
        <f t="shared" si="113"/>
        <v>#DIV/0!</v>
      </c>
      <c r="H751" s="270" t="e">
        <f>E751/E749</f>
        <v>#DIV/0!</v>
      </c>
    </row>
    <row r="752" spans="1:8" ht="17.25" customHeight="1" x14ac:dyDescent="0.25">
      <c r="A752" s="630">
        <v>1390</v>
      </c>
      <c r="B752" s="624" t="s">
        <v>179</v>
      </c>
      <c r="C752" s="631">
        <f>C753</f>
        <v>0</v>
      </c>
      <c r="D752" s="636">
        <f>D753+D754</f>
        <v>0</v>
      </c>
      <c r="E752" s="631">
        <f>E753</f>
        <v>0</v>
      </c>
      <c r="F752" s="632" t="e">
        <f t="shared" si="112"/>
        <v>#DIV/0!</v>
      </c>
      <c r="G752" s="627" t="e">
        <f t="shared" si="113"/>
        <v>#DIV/0!</v>
      </c>
      <c r="H752" s="484">
        <f>E752/E790</f>
        <v>0</v>
      </c>
    </row>
    <row r="753" spans="1:11" ht="17.25" customHeight="1" x14ac:dyDescent="0.25">
      <c r="A753" s="628">
        <v>13912</v>
      </c>
      <c r="B753" s="278" t="s">
        <v>180</v>
      </c>
      <c r="C753" s="629">
        <f t="shared" ref="C753:E754" si="118">0+0</f>
        <v>0</v>
      </c>
      <c r="D753" s="635">
        <f t="shared" si="118"/>
        <v>0</v>
      </c>
      <c r="E753" s="629">
        <f t="shared" si="118"/>
        <v>0</v>
      </c>
      <c r="F753" s="301" t="e">
        <f t="shared" si="112"/>
        <v>#DIV/0!</v>
      </c>
      <c r="G753" s="123" t="e">
        <f t="shared" si="113"/>
        <v>#DIV/0!</v>
      </c>
      <c r="H753" s="270" t="e">
        <f>E753/E752</f>
        <v>#DIV/0!</v>
      </c>
      <c r="K753" s="158"/>
    </row>
    <row r="754" spans="1:11" ht="17.25" customHeight="1" x14ac:dyDescent="0.25">
      <c r="A754" s="628">
        <v>13917</v>
      </c>
      <c r="B754" s="278" t="s">
        <v>181</v>
      </c>
      <c r="C754" s="629">
        <f t="shared" si="118"/>
        <v>0</v>
      </c>
      <c r="D754" s="635">
        <f t="shared" si="118"/>
        <v>0</v>
      </c>
      <c r="E754" s="629">
        <f t="shared" si="118"/>
        <v>0</v>
      </c>
      <c r="F754" s="301" t="e">
        <f t="shared" si="112"/>
        <v>#DIV/0!</v>
      </c>
      <c r="G754" s="123" t="e">
        <f t="shared" si="113"/>
        <v>#DIV/0!</v>
      </c>
      <c r="H754" s="270" t="e">
        <f>E754/E752</f>
        <v>#DIV/0!</v>
      </c>
      <c r="K754" s="158"/>
    </row>
    <row r="755" spans="1:11" ht="17.25" customHeight="1" x14ac:dyDescent="0.25">
      <c r="A755" s="630">
        <v>1395</v>
      </c>
      <c r="B755" s="624" t="s">
        <v>431</v>
      </c>
      <c r="C755" s="642">
        <f>C756+C757+C758+C759</f>
        <v>4375.45</v>
      </c>
      <c r="D755" s="643">
        <f>D756+D757+D758+D759</f>
        <v>48500</v>
      </c>
      <c r="E755" s="642">
        <f>E756+E757+E758+E759</f>
        <v>4331.08</v>
      </c>
      <c r="F755" s="632">
        <f t="shared" si="112"/>
        <v>0.98985932875475668</v>
      </c>
      <c r="G755" s="627">
        <f t="shared" si="113"/>
        <v>8.9300618556701031E-2</v>
      </c>
      <c r="H755" s="484">
        <f>E755/E790</f>
        <v>3.9243298082490621E-3</v>
      </c>
      <c r="K755" s="158"/>
    </row>
    <row r="756" spans="1:11" ht="17.25" customHeight="1" x14ac:dyDescent="0.25">
      <c r="A756" s="628">
        <v>13950</v>
      </c>
      <c r="B756" s="278" t="s">
        <v>182</v>
      </c>
      <c r="C756" s="629">
        <v>1433.5</v>
      </c>
      <c r="D756" s="635">
        <v>19500</v>
      </c>
      <c r="E756" s="629">
        <v>1455.5</v>
      </c>
      <c r="F756" s="301">
        <f t="shared" si="112"/>
        <v>1.0153470526682944</v>
      </c>
      <c r="G756" s="123">
        <f t="shared" si="113"/>
        <v>7.4641025641025635E-2</v>
      </c>
      <c r="H756" s="270">
        <f>E756/E755</f>
        <v>0.33605936625506805</v>
      </c>
      <c r="K756" s="158"/>
    </row>
    <row r="757" spans="1:11" ht="17.25" customHeight="1" x14ac:dyDescent="0.25">
      <c r="A757" s="628">
        <v>13951</v>
      </c>
      <c r="B757" s="278" t="s">
        <v>183</v>
      </c>
      <c r="C757" s="629">
        <v>2941.95</v>
      </c>
      <c r="D757" s="635">
        <v>29000</v>
      </c>
      <c r="E757" s="629">
        <v>2875.58</v>
      </c>
      <c r="F757" s="301">
        <f t="shared" si="112"/>
        <v>0.9774401332449566</v>
      </c>
      <c r="G757" s="123">
        <f t="shared" si="113"/>
        <v>9.9157931034482755E-2</v>
      </c>
      <c r="H757" s="270">
        <f>E757/E755</f>
        <v>0.66394063374493195</v>
      </c>
    </row>
    <row r="758" spans="1:11" ht="17.25" customHeight="1" x14ac:dyDescent="0.25">
      <c r="A758" s="628">
        <v>13952</v>
      </c>
      <c r="B758" s="278" t="s">
        <v>388</v>
      </c>
      <c r="C758" s="629">
        <f t="shared" ref="C758:E759" si="119">0+0</f>
        <v>0</v>
      </c>
      <c r="D758" s="635">
        <f t="shared" si="119"/>
        <v>0</v>
      </c>
      <c r="E758" s="629">
        <f t="shared" si="119"/>
        <v>0</v>
      </c>
      <c r="F758" s="301" t="e">
        <f t="shared" si="112"/>
        <v>#DIV/0!</v>
      </c>
      <c r="G758" s="123" t="e">
        <f t="shared" si="113"/>
        <v>#DIV/0!</v>
      </c>
      <c r="H758" s="270">
        <f>E758/E755</f>
        <v>0</v>
      </c>
      <c r="K758" s="158"/>
    </row>
    <row r="759" spans="1:11" ht="17.25" customHeight="1" x14ac:dyDescent="0.25">
      <c r="A759" s="628">
        <v>13953</v>
      </c>
      <c r="B759" s="278" t="s">
        <v>184</v>
      </c>
      <c r="C759" s="629">
        <f t="shared" si="119"/>
        <v>0</v>
      </c>
      <c r="D759" s="635">
        <f t="shared" si="119"/>
        <v>0</v>
      </c>
      <c r="E759" s="629">
        <f t="shared" si="119"/>
        <v>0</v>
      </c>
      <c r="F759" s="301" t="e">
        <f t="shared" si="112"/>
        <v>#DIV/0!</v>
      </c>
      <c r="G759" s="123" t="e">
        <f t="shared" si="113"/>
        <v>#DIV/0!</v>
      </c>
      <c r="H759" s="270">
        <f>E759/E755</f>
        <v>0</v>
      </c>
      <c r="K759" s="158"/>
    </row>
    <row r="760" spans="1:11" ht="17.25" customHeight="1" x14ac:dyDescent="0.25">
      <c r="A760" s="630">
        <v>1400</v>
      </c>
      <c r="B760" s="624" t="s">
        <v>185</v>
      </c>
      <c r="C760" s="636">
        <f>C761+C762+C763+C764+C765+C766+C767+C768+C769+C770+C771</f>
        <v>296999.56</v>
      </c>
      <c r="D760" s="636">
        <f>D761+D762+D763+D764+D765+D766+D767+D768+D769+D770</f>
        <v>1142723</v>
      </c>
      <c r="E760" s="636">
        <f>E761+E762+E763+E764+E765+E766+E767+E768+E769+E770+E771</f>
        <v>181763.04</v>
      </c>
      <c r="F760" s="632">
        <f t="shared" si="112"/>
        <v>0.61199767433998897</v>
      </c>
      <c r="G760" s="627">
        <f t="shared" si="113"/>
        <v>0.15906132982358806</v>
      </c>
      <c r="H760" s="484">
        <f>E760/E790</f>
        <v>0.16469289782455337</v>
      </c>
      <c r="K760" s="158"/>
    </row>
    <row r="761" spans="1:11" ht="17.25" customHeight="1" x14ac:dyDescent="0.25">
      <c r="A761" s="628">
        <v>14010</v>
      </c>
      <c r="B761" s="278" t="s">
        <v>186</v>
      </c>
      <c r="C761" s="629">
        <v>17461.7</v>
      </c>
      <c r="D761" s="635">
        <v>71000</v>
      </c>
      <c r="E761" s="629">
        <v>0</v>
      </c>
      <c r="F761" s="301">
        <f t="shared" si="112"/>
        <v>0</v>
      </c>
      <c r="G761" s="123">
        <f t="shared" si="113"/>
        <v>0</v>
      </c>
      <c r="H761" s="270">
        <f>E761/E760</f>
        <v>0</v>
      </c>
      <c r="K761" s="158"/>
    </row>
    <row r="762" spans="1:11" ht="17.25" customHeight="1" x14ac:dyDescent="0.25">
      <c r="A762" s="628">
        <v>14020</v>
      </c>
      <c r="B762" s="278" t="s">
        <v>187</v>
      </c>
      <c r="C762" s="629">
        <v>0</v>
      </c>
      <c r="D762" s="635">
        <v>0</v>
      </c>
      <c r="E762" s="629">
        <v>0</v>
      </c>
      <c r="F762" s="301" t="e">
        <f t="shared" si="112"/>
        <v>#DIV/0!</v>
      </c>
      <c r="G762" s="123" t="e">
        <f t="shared" si="113"/>
        <v>#DIV/0!</v>
      </c>
      <c r="H762" s="270">
        <f>E762/E760</f>
        <v>0</v>
      </c>
      <c r="K762" s="158"/>
    </row>
    <row r="763" spans="1:11" ht="17.25" customHeight="1" x14ac:dyDescent="0.25">
      <c r="A763" s="628">
        <v>14021</v>
      </c>
      <c r="B763" s="278" t="s">
        <v>188</v>
      </c>
      <c r="C763" s="629">
        <v>0</v>
      </c>
      <c r="D763" s="644">
        <v>0</v>
      </c>
      <c r="E763" s="629">
        <v>0</v>
      </c>
      <c r="F763" s="301" t="e">
        <f t="shared" si="112"/>
        <v>#DIV/0!</v>
      </c>
      <c r="G763" s="123" t="e">
        <f t="shared" si="113"/>
        <v>#DIV/0!</v>
      </c>
      <c r="H763" s="270">
        <f>E763/E760</f>
        <v>0</v>
      </c>
      <c r="K763" s="158"/>
    </row>
    <row r="764" spans="1:11" ht="17.25" customHeight="1" x14ac:dyDescent="0.25">
      <c r="A764" s="628">
        <v>14022</v>
      </c>
      <c r="B764" s="278" t="s">
        <v>389</v>
      </c>
      <c r="C764" s="629">
        <v>772</v>
      </c>
      <c r="D764" s="637">
        <v>28000</v>
      </c>
      <c r="E764" s="629">
        <v>0</v>
      </c>
      <c r="F764" s="301">
        <f t="shared" si="112"/>
        <v>0</v>
      </c>
      <c r="G764" s="123">
        <f t="shared" si="113"/>
        <v>0</v>
      </c>
      <c r="H764" s="270">
        <f>E764/E760</f>
        <v>0</v>
      </c>
      <c r="K764" s="158"/>
    </row>
    <row r="765" spans="1:11" ht="17.25" customHeight="1" x14ac:dyDescent="0.25">
      <c r="A765" s="628">
        <v>14023</v>
      </c>
      <c r="B765" s="278" t="s">
        <v>189</v>
      </c>
      <c r="C765" s="629">
        <v>4992.3999999999996</v>
      </c>
      <c r="D765" s="644">
        <v>64000</v>
      </c>
      <c r="E765" s="629">
        <v>0</v>
      </c>
      <c r="F765" s="301">
        <f t="shared" si="112"/>
        <v>0</v>
      </c>
      <c r="G765" s="123">
        <f t="shared" si="113"/>
        <v>0</v>
      </c>
      <c r="H765" s="270">
        <f>E765/E760</f>
        <v>0</v>
      </c>
      <c r="K765" s="158"/>
    </row>
    <row r="766" spans="1:11" ht="17.25" customHeight="1" x14ac:dyDescent="0.25">
      <c r="A766" s="628">
        <v>14024</v>
      </c>
      <c r="B766" s="278" t="s">
        <v>190</v>
      </c>
      <c r="C766" s="629">
        <v>16464</v>
      </c>
      <c r="D766" s="637">
        <v>20000</v>
      </c>
      <c r="E766" s="629">
        <v>3629.5</v>
      </c>
      <c r="F766" s="301">
        <f t="shared" si="112"/>
        <v>0.22045068027210885</v>
      </c>
      <c r="G766" s="123">
        <f t="shared" si="113"/>
        <v>0.181475</v>
      </c>
      <c r="H766" s="270">
        <f>E766/E760</f>
        <v>1.9968305987839993E-2</v>
      </c>
      <c r="K766" s="158"/>
    </row>
    <row r="767" spans="1:11" ht="17.25" customHeight="1" x14ac:dyDescent="0.25">
      <c r="A767" s="628">
        <v>14030</v>
      </c>
      <c r="B767" s="278" t="s">
        <v>191</v>
      </c>
      <c r="C767" s="629">
        <v>0</v>
      </c>
      <c r="D767" s="635">
        <v>0</v>
      </c>
      <c r="E767" s="629">
        <v>0</v>
      </c>
      <c r="F767" s="301" t="e">
        <f t="shared" si="112"/>
        <v>#DIV/0!</v>
      </c>
      <c r="G767" s="123" t="e">
        <f t="shared" si="113"/>
        <v>#DIV/0!</v>
      </c>
      <c r="H767" s="270">
        <f>E767/E760</f>
        <v>0</v>
      </c>
      <c r="K767" s="158"/>
    </row>
    <row r="768" spans="1:11" ht="17.25" customHeight="1" x14ac:dyDescent="0.25">
      <c r="A768" s="628">
        <v>14032</v>
      </c>
      <c r="B768" s="278" t="s">
        <v>192</v>
      </c>
      <c r="C768" s="629">
        <v>254278.96</v>
      </c>
      <c r="D768" s="635">
        <v>929723</v>
      </c>
      <c r="E768" s="629">
        <v>174469.54</v>
      </c>
      <c r="F768" s="301">
        <f>E768/C768</f>
        <v>0.68613439350231731</v>
      </c>
      <c r="G768" s="123">
        <f>E768/D768</f>
        <v>0.18765754961423994</v>
      </c>
      <c r="H768" s="270">
        <f>E768/E760</f>
        <v>0.95987358045948179</v>
      </c>
      <c r="K768" s="158"/>
    </row>
    <row r="769" spans="1:11" ht="17.25" customHeight="1" x14ac:dyDescent="0.25">
      <c r="A769" s="628">
        <v>14040</v>
      </c>
      <c r="B769" s="278" t="s">
        <v>193</v>
      </c>
      <c r="C769" s="629">
        <v>0</v>
      </c>
      <c r="D769" s="635">
        <v>0</v>
      </c>
      <c r="E769" s="629">
        <v>0</v>
      </c>
      <c r="F769" s="301" t="e">
        <f>E769/C769</f>
        <v>#DIV/0!</v>
      </c>
      <c r="G769" s="123" t="e">
        <f>E769/D769</f>
        <v>#DIV/0!</v>
      </c>
      <c r="H769" s="270">
        <f>E769/E760</f>
        <v>0</v>
      </c>
      <c r="K769" s="158"/>
    </row>
    <row r="770" spans="1:11" ht="17.25" customHeight="1" x14ac:dyDescent="0.25">
      <c r="A770" s="645">
        <v>14050</v>
      </c>
      <c r="B770" s="646" t="s">
        <v>194</v>
      </c>
      <c r="C770" s="629">
        <v>3030.5</v>
      </c>
      <c r="D770" s="647">
        <v>30000</v>
      </c>
      <c r="E770" s="629">
        <v>3664</v>
      </c>
      <c r="F770" s="648">
        <f>E770/C770</f>
        <v>1.2090414123082001</v>
      </c>
      <c r="G770" s="353">
        <f>E770/D770</f>
        <v>0.12213333333333333</v>
      </c>
      <c r="H770" s="270">
        <f>E770/E760</f>
        <v>2.0158113552678256E-2</v>
      </c>
      <c r="K770" s="158"/>
    </row>
    <row r="771" spans="1:11" ht="17.25" customHeight="1" x14ac:dyDescent="0.25">
      <c r="A771" s="645">
        <v>14060</v>
      </c>
      <c r="B771" s="646" t="s">
        <v>523</v>
      </c>
      <c r="C771" s="629">
        <v>0</v>
      </c>
      <c r="D771" s="647">
        <v>0</v>
      </c>
      <c r="E771" s="629">
        <v>0</v>
      </c>
      <c r="F771" s="648" t="e">
        <f>E771/C771</f>
        <v>#DIV/0!</v>
      </c>
      <c r="G771" s="353" t="e">
        <f>E771/D771</f>
        <v>#DIV/0!</v>
      </c>
      <c r="H771" s="270">
        <f>E771/E760</f>
        <v>0</v>
      </c>
    </row>
    <row r="772" spans="1:11" ht="17.25" customHeight="1" x14ac:dyDescent="0.25">
      <c r="A772" s="630">
        <v>1410</v>
      </c>
      <c r="B772" s="624" t="s">
        <v>195</v>
      </c>
      <c r="C772" s="631">
        <f>C773+C775+C774</f>
        <v>0</v>
      </c>
      <c r="D772" s="636">
        <f>D773+D775+D774</f>
        <v>0</v>
      </c>
      <c r="E772" s="631">
        <f>E773+E775+E774</f>
        <v>0</v>
      </c>
      <c r="F772" s="632" t="e">
        <f t="shared" si="112"/>
        <v>#DIV/0!</v>
      </c>
      <c r="G772" s="627" t="e">
        <f t="shared" si="113"/>
        <v>#DIV/0!</v>
      </c>
      <c r="H772" s="484">
        <f>E772/E790</f>
        <v>0</v>
      </c>
    </row>
    <row r="773" spans="1:11" ht="17.25" customHeight="1" x14ac:dyDescent="0.25">
      <c r="A773" s="649">
        <v>14110</v>
      </c>
      <c r="B773" s="650" t="s">
        <v>196</v>
      </c>
      <c r="C773" s="629">
        <f>0+0+0</f>
        <v>0</v>
      </c>
      <c r="D773" s="635">
        <f>0+0</f>
        <v>0</v>
      </c>
      <c r="E773" s="629">
        <f>0+0+0</f>
        <v>0</v>
      </c>
      <c r="F773" s="301" t="e">
        <f t="shared" si="112"/>
        <v>#DIV/0!</v>
      </c>
      <c r="G773" s="123" t="e">
        <f t="shared" si="113"/>
        <v>#DIV/0!</v>
      </c>
      <c r="H773" s="270" t="e">
        <f>E773/E772</f>
        <v>#DIV/0!</v>
      </c>
    </row>
    <row r="774" spans="1:11" ht="17.25" customHeight="1" x14ac:dyDescent="0.25">
      <c r="A774" s="628">
        <v>14130</v>
      </c>
      <c r="B774" s="278" t="s">
        <v>197</v>
      </c>
      <c r="C774" s="629">
        <f>0+0+0</f>
        <v>0</v>
      </c>
      <c r="D774" s="635">
        <f>0+0</f>
        <v>0</v>
      </c>
      <c r="E774" s="629">
        <f>0+0+0</f>
        <v>0</v>
      </c>
      <c r="F774" s="301" t="e">
        <f t="shared" si="112"/>
        <v>#DIV/0!</v>
      </c>
      <c r="G774" s="123" t="e">
        <f t="shared" si="113"/>
        <v>#DIV/0!</v>
      </c>
      <c r="H774" s="270" t="e">
        <f>E774/E772</f>
        <v>#DIV/0!</v>
      </c>
    </row>
    <row r="775" spans="1:11" ht="17.25" customHeight="1" x14ac:dyDescent="0.25">
      <c r="A775" s="628">
        <v>14150</v>
      </c>
      <c r="B775" s="278" t="s">
        <v>198</v>
      </c>
      <c r="C775" s="629">
        <f>0+0+0</f>
        <v>0</v>
      </c>
      <c r="D775" s="635">
        <f>0+0</f>
        <v>0</v>
      </c>
      <c r="E775" s="629">
        <f>0+0+0</f>
        <v>0</v>
      </c>
      <c r="F775" s="301" t="e">
        <f t="shared" si="112"/>
        <v>#DIV/0!</v>
      </c>
      <c r="G775" s="123" t="e">
        <f t="shared" si="113"/>
        <v>#DIV/0!</v>
      </c>
      <c r="H775" s="270" t="e">
        <f>E775/E772</f>
        <v>#DIV/0!</v>
      </c>
    </row>
    <row r="776" spans="1:11" ht="17.25" customHeight="1" x14ac:dyDescent="0.25">
      <c r="A776" s="630">
        <v>1420</v>
      </c>
      <c r="B776" s="624" t="s">
        <v>199</v>
      </c>
      <c r="C776" s="631">
        <f>C777+C778+C779</f>
        <v>0</v>
      </c>
      <c r="D776" s="636">
        <f>D777+D778+D779</f>
        <v>0</v>
      </c>
      <c r="E776" s="631">
        <f>E777+E778+E779</f>
        <v>0</v>
      </c>
      <c r="F776" s="632" t="e">
        <f t="shared" si="112"/>
        <v>#DIV/0!</v>
      </c>
      <c r="G776" s="627" t="e">
        <f t="shared" si="113"/>
        <v>#DIV/0!</v>
      </c>
      <c r="H776" s="484">
        <f>E776/E790</f>
        <v>0</v>
      </c>
    </row>
    <row r="777" spans="1:11" ht="17.25" customHeight="1" x14ac:dyDescent="0.25">
      <c r="A777" s="628">
        <v>14210</v>
      </c>
      <c r="B777" s="278" t="s">
        <v>200</v>
      </c>
      <c r="C777" s="629">
        <v>0</v>
      </c>
      <c r="D777" s="635">
        <v>0</v>
      </c>
      <c r="E777" s="629">
        <v>0</v>
      </c>
      <c r="F777" s="301" t="e">
        <f t="shared" si="112"/>
        <v>#DIV/0!</v>
      </c>
      <c r="G777" s="123" t="e">
        <f t="shared" si="113"/>
        <v>#DIV/0!</v>
      </c>
      <c r="H777" s="270" t="e">
        <f>E777/E776</f>
        <v>#DIV/0!</v>
      </c>
    </row>
    <row r="778" spans="1:11" ht="17.25" customHeight="1" x14ac:dyDescent="0.25">
      <c r="A778" s="628">
        <v>14220</v>
      </c>
      <c r="B778" s="278" t="s">
        <v>201</v>
      </c>
      <c r="C778" s="629">
        <v>0</v>
      </c>
      <c r="D778" s="635">
        <v>0</v>
      </c>
      <c r="E778" s="629">
        <v>0</v>
      </c>
      <c r="F778" s="301" t="e">
        <f>E778/C778</f>
        <v>#DIV/0!</v>
      </c>
      <c r="G778" s="123" t="e">
        <f>E778/D778</f>
        <v>#DIV/0!</v>
      </c>
      <c r="H778" s="270" t="e">
        <f>E778/E776</f>
        <v>#DIV/0!</v>
      </c>
    </row>
    <row r="779" spans="1:11" ht="17.25" customHeight="1" x14ac:dyDescent="0.25">
      <c r="A779" s="628">
        <v>14230</v>
      </c>
      <c r="B779" s="278" t="s">
        <v>202</v>
      </c>
      <c r="C779" s="629">
        <v>0</v>
      </c>
      <c r="D779" s="635">
        <v>0</v>
      </c>
      <c r="E779" s="629">
        <v>0</v>
      </c>
      <c r="F779" s="301" t="e">
        <f t="shared" si="112"/>
        <v>#DIV/0!</v>
      </c>
      <c r="G779" s="123" t="e">
        <f t="shared" si="113"/>
        <v>#DIV/0!</v>
      </c>
      <c r="H779" s="270" t="e">
        <f>E779/E776</f>
        <v>#DIV/0!</v>
      </c>
    </row>
    <row r="780" spans="1:11" ht="17.25" customHeight="1" x14ac:dyDescent="0.25">
      <c r="A780" s="630">
        <v>1430</v>
      </c>
      <c r="B780" s="624" t="s">
        <v>203</v>
      </c>
      <c r="C780" s="631">
        <f>C781+C782</f>
        <v>24891.8</v>
      </c>
      <c r="D780" s="636">
        <f>D781+D782</f>
        <v>68500</v>
      </c>
      <c r="E780" s="631">
        <f>E781+E782</f>
        <v>11277.2</v>
      </c>
      <c r="F780" s="632">
        <f t="shared" si="112"/>
        <v>0.45304879518556318</v>
      </c>
      <c r="G780" s="627">
        <f t="shared" si="113"/>
        <v>0.16463065693430659</v>
      </c>
      <c r="H780" s="484">
        <f>E780/E790</f>
        <v>1.0218110058827435E-2</v>
      </c>
    </row>
    <row r="781" spans="1:11" ht="17.25" customHeight="1" x14ac:dyDescent="0.25">
      <c r="A781" s="628">
        <v>14310</v>
      </c>
      <c r="B781" s="278" t="s">
        <v>318</v>
      </c>
      <c r="C781" s="629">
        <v>24891.8</v>
      </c>
      <c r="D781" s="629">
        <v>63500</v>
      </c>
      <c r="E781" s="629">
        <v>11277.2</v>
      </c>
      <c r="F781" s="301">
        <f t="shared" si="112"/>
        <v>0.45304879518556318</v>
      </c>
      <c r="G781" s="123">
        <f t="shared" si="113"/>
        <v>0.17759370078740158</v>
      </c>
      <c r="H781" s="270">
        <f>E781/E780</f>
        <v>1</v>
      </c>
    </row>
    <row r="782" spans="1:11" ht="17.25" customHeight="1" x14ac:dyDescent="0.25">
      <c r="A782" s="628">
        <v>14320</v>
      </c>
      <c r="B782" s="278" t="s">
        <v>699</v>
      </c>
      <c r="C782" s="629">
        <v>0</v>
      </c>
      <c r="D782" s="633">
        <v>5000</v>
      </c>
      <c r="E782" s="629">
        <v>0</v>
      </c>
      <c r="F782" s="301" t="e">
        <f t="shared" si="112"/>
        <v>#DIV/0!</v>
      </c>
      <c r="G782" s="123">
        <f t="shared" si="113"/>
        <v>0</v>
      </c>
      <c r="H782" s="270">
        <f>E782/E780</f>
        <v>0</v>
      </c>
    </row>
    <row r="783" spans="1:11" ht="17.25" customHeight="1" x14ac:dyDescent="0.25">
      <c r="A783" s="630">
        <v>1440</v>
      </c>
      <c r="B783" s="624" t="s">
        <v>204</v>
      </c>
      <c r="C783" s="631">
        <f>C784+C785+C786</f>
        <v>143605.92000000001</v>
      </c>
      <c r="D783" s="636">
        <f>D784+D786</f>
        <v>0</v>
      </c>
      <c r="E783" s="631">
        <f>E784+E785+E786</f>
        <v>0</v>
      </c>
      <c r="F783" s="632">
        <f t="shared" si="112"/>
        <v>0</v>
      </c>
      <c r="G783" s="627" t="e">
        <f t="shared" si="113"/>
        <v>#DIV/0!</v>
      </c>
      <c r="H783" s="484">
        <f>E783/E790</f>
        <v>0</v>
      </c>
    </row>
    <row r="784" spans="1:11" ht="17.25" customHeight="1" x14ac:dyDescent="0.25">
      <c r="A784" s="628">
        <v>14410</v>
      </c>
      <c r="B784" s="278" t="s">
        <v>204</v>
      </c>
      <c r="C784" s="629">
        <v>143605.92000000001</v>
      </c>
      <c r="D784" s="633">
        <f>0+0</f>
        <v>0</v>
      </c>
      <c r="E784" s="629">
        <v>0</v>
      </c>
      <c r="F784" s="301">
        <f t="shared" si="112"/>
        <v>0</v>
      </c>
      <c r="G784" s="123" t="e">
        <f t="shared" si="113"/>
        <v>#DIV/0!</v>
      </c>
      <c r="H784" s="270" t="e">
        <f>E784/E783</f>
        <v>#DIV/0!</v>
      </c>
    </row>
    <row r="785" spans="1:12" ht="17.25" customHeight="1" x14ac:dyDescent="0.25">
      <c r="A785" s="628">
        <v>14415</v>
      </c>
      <c r="B785" s="278" t="s">
        <v>524</v>
      </c>
      <c r="C785" s="629">
        <v>0</v>
      </c>
      <c r="D785" s="633">
        <v>0</v>
      </c>
      <c r="E785" s="629">
        <v>0</v>
      </c>
      <c r="F785" s="301" t="e">
        <f t="shared" si="112"/>
        <v>#DIV/0!</v>
      </c>
      <c r="G785" s="123" t="e">
        <f t="shared" si="113"/>
        <v>#DIV/0!</v>
      </c>
      <c r="H785" s="270" t="e">
        <f>E785/E783</f>
        <v>#DIV/0!</v>
      </c>
    </row>
    <row r="786" spans="1:12" ht="17.25" customHeight="1" x14ac:dyDescent="0.25">
      <c r="A786" s="628">
        <v>14450</v>
      </c>
      <c r="B786" s="278" t="s">
        <v>525</v>
      </c>
      <c r="C786" s="629">
        <v>0</v>
      </c>
      <c r="D786" s="633">
        <f>0+0</f>
        <v>0</v>
      </c>
      <c r="E786" s="629">
        <v>0</v>
      </c>
      <c r="F786" s="301" t="e">
        <f t="shared" si="112"/>
        <v>#DIV/0!</v>
      </c>
      <c r="G786" s="123" t="e">
        <f t="shared" si="113"/>
        <v>#DIV/0!</v>
      </c>
      <c r="H786" s="270" t="e">
        <f>E786/E783</f>
        <v>#DIV/0!</v>
      </c>
    </row>
    <row r="787" spans="1:12" ht="17.25" customHeight="1" x14ac:dyDescent="0.25">
      <c r="A787" s="628"/>
      <c r="B787" s="290" t="s">
        <v>205</v>
      </c>
      <c r="C787" s="629"/>
      <c r="D787" s="651">
        <f>D653</f>
        <v>0</v>
      </c>
      <c r="E787" s="629"/>
      <c r="F787" s="301"/>
      <c r="G787" s="123"/>
      <c r="H787" s="652"/>
    </row>
    <row r="788" spans="1:12" ht="17.25" customHeight="1" x14ac:dyDescent="0.25">
      <c r="A788" s="628"/>
      <c r="B788" s="290" t="s">
        <v>206</v>
      </c>
      <c r="C788" s="629"/>
      <c r="D788" s="651">
        <f>D654</f>
        <v>0</v>
      </c>
      <c r="E788" s="629"/>
      <c r="F788" s="301"/>
      <c r="G788" s="123"/>
      <c r="H788" s="652"/>
    </row>
    <row r="789" spans="1:12" ht="17.25" customHeight="1" x14ac:dyDescent="0.25">
      <c r="A789" s="628"/>
      <c r="B789" s="290" t="s">
        <v>207</v>
      </c>
      <c r="C789" s="629"/>
      <c r="D789" s="653">
        <f>D655</f>
        <v>190405.02000000002</v>
      </c>
      <c r="E789" s="629"/>
      <c r="F789" s="301"/>
      <c r="G789" s="123"/>
      <c r="H789" s="652"/>
      <c r="J789" s="158"/>
      <c r="K789" s="158"/>
    </row>
    <row r="790" spans="1:12" ht="17.25" customHeight="1" x14ac:dyDescent="0.25">
      <c r="A790" s="654"/>
      <c r="B790" s="296" t="s">
        <v>54</v>
      </c>
      <c r="C790" s="755">
        <f>C695+C704+C708+C719+C729+C740+C749+C752+C755+C760+C772+C776+C780+C783+C787+C788+C789</f>
        <v>1321300.3299999998</v>
      </c>
      <c r="D790" s="755">
        <f>D695+D704+D708+D719+D729+D740+D749+D752+D755+D760+D772+D776+D780+D783+D787+D788+D789</f>
        <v>5642345.0199999996</v>
      </c>
      <c r="E790" s="755">
        <f>E695+E704+E708+E719+E729+E740+E749+E752+E755+E760+E772+E776+E780+E783+E787+E788+E789</f>
        <v>1103648.32</v>
      </c>
      <c r="F790" s="298">
        <f>E790/C790</f>
        <v>0.83527438459051939</v>
      </c>
      <c r="G790" s="655">
        <f t="shared" si="113"/>
        <v>0.19560099853659785</v>
      </c>
      <c r="H790" s="656">
        <f>H695+H704+H708+H719+H729+H740+H749+H752+H755+H760+H772+H776+H780+H783</f>
        <v>1</v>
      </c>
      <c r="J790" s="176"/>
      <c r="L790" s="158"/>
    </row>
    <row r="791" spans="1:12" ht="14.25" customHeight="1" x14ac:dyDescent="0.25">
      <c r="H791" s="738">
        <v>14</v>
      </c>
      <c r="J791" s="158"/>
    </row>
    <row r="792" spans="1:12" ht="17.25" customHeight="1" x14ac:dyDescent="0.25">
      <c r="K792" s="158"/>
    </row>
    <row r="793" spans="1:12" ht="17.25" customHeight="1" x14ac:dyDescent="0.25"/>
    <row r="794" spans="1:12" ht="17.25" customHeight="1" x14ac:dyDescent="0.25">
      <c r="A794" s="202"/>
      <c r="B794" s="202" t="s">
        <v>548</v>
      </c>
      <c r="C794" s="202"/>
      <c r="D794" s="202"/>
      <c r="E794" s="202"/>
      <c r="F794" s="202"/>
      <c r="G794" s="202"/>
      <c r="H794" s="202"/>
    </row>
    <row r="795" spans="1:12" ht="17.25" customHeight="1" x14ac:dyDescent="0.25">
      <c r="A795" s="202" t="s">
        <v>736</v>
      </c>
      <c r="B795" s="202"/>
      <c r="C795" s="202"/>
      <c r="D795" s="202"/>
      <c r="E795" s="202"/>
      <c r="F795" s="202"/>
      <c r="G795" s="202"/>
      <c r="H795" s="202"/>
    </row>
    <row r="796" spans="1:12" ht="17.25" customHeight="1" x14ac:dyDescent="0.25">
      <c r="A796" s="202" t="s">
        <v>737</v>
      </c>
      <c r="B796" s="202"/>
      <c r="C796" s="202"/>
      <c r="D796" s="202"/>
      <c r="E796" s="202"/>
      <c r="F796" s="202"/>
      <c r="G796" s="202"/>
      <c r="H796" s="202"/>
    </row>
    <row r="797" spans="1:12" ht="17.25" customHeight="1" x14ac:dyDescent="0.25">
      <c r="A797" s="202" t="s">
        <v>738</v>
      </c>
      <c r="B797" s="202"/>
      <c r="C797" s="202"/>
      <c r="D797" s="202"/>
      <c r="E797" s="202"/>
      <c r="F797" s="202"/>
      <c r="G797" s="202"/>
      <c r="H797" s="202"/>
    </row>
    <row r="798" spans="1:12" ht="17.25" customHeight="1" x14ac:dyDescent="0.25">
      <c r="A798" s="202" t="s">
        <v>739</v>
      </c>
      <c r="B798" s="202"/>
      <c r="C798" s="202"/>
      <c r="D798" s="202"/>
      <c r="E798" s="202"/>
      <c r="F798" s="202"/>
      <c r="G798" s="202"/>
      <c r="H798" s="202"/>
    </row>
    <row r="799" spans="1:12" ht="17.25" customHeight="1" x14ac:dyDescent="0.25">
      <c r="A799" s="202" t="s">
        <v>740</v>
      </c>
      <c r="B799" s="202"/>
      <c r="C799" s="202"/>
      <c r="D799" s="202"/>
      <c r="E799" s="202"/>
      <c r="F799" s="202"/>
      <c r="G799" s="202"/>
      <c r="H799" s="202"/>
    </row>
    <row r="800" spans="1:12" ht="17.25" customHeight="1" x14ac:dyDescent="0.25">
      <c r="A800" s="202" t="s">
        <v>747</v>
      </c>
      <c r="B800" s="202"/>
      <c r="C800" s="202"/>
      <c r="D800" s="202"/>
      <c r="E800" s="202"/>
      <c r="F800" s="202"/>
      <c r="G800" s="202"/>
      <c r="H800" s="202"/>
    </row>
    <row r="801" spans="1:8" ht="17.25" customHeight="1" x14ac:dyDescent="0.25">
      <c r="A801" s="202" t="s">
        <v>748</v>
      </c>
      <c r="B801" s="202"/>
      <c r="C801" s="202"/>
      <c r="D801" s="202"/>
      <c r="E801" s="202"/>
      <c r="F801" s="202"/>
      <c r="G801" s="202"/>
      <c r="H801" s="202"/>
    </row>
    <row r="802" spans="1:8" ht="17.25" customHeight="1" x14ac:dyDescent="0.25">
      <c r="A802" s="202" t="s">
        <v>749</v>
      </c>
      <c r="B802" s="202"/>
      <c r="C802" s="202"/>
      <c r="D802" s="202"/>
      <c r="E802" s="202"/>
      <c r="F802" s="202"/>
      <c r="G802" s="202"/>
      <c r="H802" s="202"/>
    </row>
    <row r="803" spans="1:8" ht="17.25" customHeight="1" x14ac:dyDescent="0.25">
      <c r="A803" s="202" t="s">
        <v>741</v>
      </c>
      <c r="B803" s="202"/>
      <c r="C803" s="202"/>
      <c r="D803" s="202"/>
      <c r="E803" s="202"/>
      <c r="F803" s="202"/>
      <c r="G803" s="202"/>
      <c r="H803" s="202"/>
    </row>
    <row r="804" spans="1:8" ht="17.25" customHeight="1" x14ac:dyDescent="0.25">
      <c r="A804" s="202" t="s">
        <v>742</v>
      </c>
      <c r="B804" s="202"/>
      <c r="C804" s="202"/>
      <c r="D804" s="202"/>
      <c r="E804" s="202"/>
      <c r="F804" s="202"/>
      <c r="G804" s="202"/>
      <c r="H804" s="202"/>
    </row>
    <row r="805" spans="1:8" ht="17.25" customHeight="1" x14ac:dyDescent="0.25">
      <c r="A805" s="202" t="s">
        <v>743</v>
      </c>
      <c r="B805" s="202"/>
      <c r="C805" s="202"/>
      <c r="D805" s="202"/>
      <c r="E805" s="202"/>
      <c r="F805" s="202"/>
      <c r="G805" s="202"/>
      <c r="H805" s="202"/>
    </row>
    <row r="806" spans="1:8" ht="17.25" customHeight="1" x14ac:dyDescent="0.25">
      <c r="A806" s="202" t="s">
        <v>744</v>
      </c>
      <c r="B806" s="202"/>
      <c r="C806" s="202"/>
      <c r="D806" s="202"/>
      <c r="E806" s="202"/>
      <c r="F806" s="202"/>
      <c r="G806" s="202"/>
      <c r="H806" s="202"/>
    </row>
    <row r="807" spans="1:8" ht="17.25" customHeight="1" x14ac:dyDescent="0.25">
      <c r="A807" s="202" t="s">
        <v>745</v>
      </c>
      <c r="B807" s="202"/>
      <c r="C807" s="202"/>
      <c r="D807" s="202"/>
      <c r="E807" s="202"/>
      <c r="F807" s="202"/>
      <c r="G807" s="202"/>
      <c r="H807" s="202"/>
    </row>
    <row r="808" spans="1:8" ht="17.25" customHeight="1" x14ac:dyDescent="0.25">
      <c r="A808" s="202" t="s">
        <v>746</v>
      </c>
      <c r="B808" s="202"/>
      <c r="C808" s="202"/>
      <c r="D808" s="202"/>
      <c r="E808" s="202"/>
      <c r="F808" s="202"/>
      <c r="G808" s="202"/>
      <c r="H808" s="202"/>
    </row>
    <row r="809" spans="1:8" ht="17.25" customHeight="1" x14ac:dyDescent="0.25">
      <c r="A809" s="202"/>
      <c r="B809" s="55"/>
      <c r="C809" s="55"/>
      <c r="D809" s="55"/>
      <c r="E809" s="55"/>
      <c r="F809" s="55"/>
      <c r="G809" s="55"/>
      <c r="H809" s="55"/>
    </row>
    <row r="810" spans="1:8" ht="17.25" customHeight="1" x14ac:dyDescent="0.25">
      <c r="A810" s="202"/>
      <c r="B810" s="55"/>
      <c r="C810" s="55"/>
      <c r="D810" s="55"/>
      <c r="E810" s="55"/>
      <c r="F810" s="55"/>
      <c r="G810" s="55"/>
      <c r="H810" s="55"/>
    </row>
    <row r="811" spans="1:8" ht="17.25" customHeight="1" x14ac:dyDescent="0.25">
      <c r="A811" s="202"/>
      <c r="B811" s="55"/>
      <c r="C811" s="55"/>
      <c r="D811" s="55"/>
      <c r="E811" s="55"/>
      <c r="F811" s="55"/>
      <c r="G811" s="55"/>
      <c r="H811" s="55"/>
    </row>
    <row r="812" spans="1:8" ht="17.25" customHeight="1" x14ac:dyDescent="0.25">
      <c r="A812" s="202"/>
      <c r="B812" s="55"/>
      <c r="C812" s="55"/>
      <c r="D812" s="55"/>
      <c r="E812" s="55"/>
      <c r="F812" s="55"/>
      <c r="G812" s="55"/>
      <c r="H812" s="55"/>
    </row>
    <row r="813" spans="1:8" ht="17.25" customHeight="1" x14ac:dyDescent="0.25">
      <c r="A813" s="202"/>
      <c r="B813" s="55"/>
      <c r="C813" s="55"/>
      <c r="D813" s="55"/>
      <c r="E813" s="55"/>
      <c r="F813" s="55"/>
      <c r="G813" s="55"/>
      <c r="H813" s="55"/>
    </row>
    <row r="814" spans="1:8" ht="17.25" customHeight="1" x14ac:dyDescent="0.25">
      <c r="A814" s="202"/>
      <c r="B814" s="55"/>
      <c r="C814" s="55"/>
      <c r="D814" s="55"/>
      <c r="E814" s="55"/>
      <c r="F814" s="55"/>
      <c r="G814" s="55"/>
      <c r="H814" s="55"/>
    </row>
    <row r="815" spans="1:8" ht="17.25" customHeight="1" x14ac:dyDescent="0.25">
      <c r="A815" s="202"/>
      <c r="B815" s="55"/>
      <c r="C815" s="55"/>
      <c r="D815" s="55"/>
      <c r="E815" s="55"/>
      <c r="F815" s="55"/>
      <c r="G815" s="55"/>
      <c r="H815" s="55"/>
    </row>
    <row r="816" spans="1:8" ht="17.25" customHeight="1" x14ac:dyDescent="0.25">
      <c r="A816" s="202"/>
      <c r="B816" s="55"/>
      <c r="C816" s="55"/>
      <c r="D816" s="55"/>
      <c r="E816" s="55"/>
      <c r="F816" s="55"/>
      <c r="G816" s="55"/>
      <c r="H816" s="55"/>
    </row>
    <row r="817" spans="1:8" ht="17.25" customHeight="1" x14ac:dyDescent="0.25">
      <c r="A817" s="202"/>
      <c r="B817" s="55"/>
      <c r="C817" s="55"/>
      <c r="D817" s="55"/>
      <c r="E817" s="55"/>
      <c r="F817" s="55"/>
      <c r="G817" s="55"/>
      <c r="H817" s="55"/>
    </row>
    <row r="818" spans="1:8" ht="17.25" customHeight="1" x14ac:dyDescent="0.25">
      <c r="A818" s="202"/>
      <c r="B818" s="55"/>
      <c r="C818" s="55"/>
      <c r="D818" s="55"/>
      <c r="E818" s="55"/>
      <c r="F818" s="55"/>
      <c r="G818" s="55"/>
      <c r="H818" s="55"/>
    </row>
    <row r="819" spans="1:8" ht="17.25" customHeight="1" x14ac:dyDescent="0.25">
      <c r="A819" s="202"/>
      <c r="B819" s="55"/>
      <c r="C819" s="55"/>
      <c r="D819" s="55"/>
      <c r="E819" s="55"/>
      <c r="F819" s="55"/>
      <c r="G819" s="55"/>
      <c r="H819" s="55"/>
    </row>
    <row r="820" spans="1:8" ht="17.25" customHeight="1" x14ac:dyDescent="0.25">
      <c r="A820" s="202"/>
      <c r="B820" s="55"/>
      <c r="C820" s="55"/>
      <c r="D820" s="55"/>
      <c r="E820" s="55"/>
      <c r="F820" s="55"/>
      <c r="G820" s="55"/>
      <c r="H820" s="55"/>
    </row>
    <row r="821" spans="1:8" ht="17.25" customHeight="1" x14ac:dyDescent="0.25">
      <c r="A821" s="202"/>
      <c r="B821" s="55"/>
      <c r="C821" s="55"/>
      <c r="D821" s="55"/>
      <c r="E821" s="55"/>
      <c r="F821" s="55"/>
      <c r="G821" s="55"/>
      <c r="H821" s="55"/>
    </row>
    <row r="822" spans="1:8" ht="17.25" customHeight="1" x14ac:dyDescent="0.25">
      <c r="A822" s="202"/>
      <c r="B822" s="55"/>
      <c r="C822" s="55"/>
      <c r="D822" s="55"/>
      <c r="E822" s="55"/>
      <c r="F822" s="55"/>
      <c r="G822" s="55"/>
      <c r="H822" s="55"/>
    </row>
    <row r="823" spans="1:8" ht="17.25" customHeight="1" x14ac:dyDescent="0.25">
      <c r="A823" s="202"/>
      <c r="B823" s="55"/>
      <c r="C823" s="55"/>
      <c r="D823" s="55"/>
      <c r="E823" s="55"/>
      <c r="F823" s="55"/>
      <c r="G823" s="55"/>
      <c r="H823" s="55"/>
    </row>
    <row r="824" spans="1:8" ht="17.25" customHeight="1" x14ac:dyDescent="0.25">
      <c r="A824" s="202"/>
      <c r="B824" s="55"/>
      <c r="C824" s="55"/>
      <c r="D824" s="55"/>
      <c r="E824" s="55"/>
      <c r="F824" s="55"/>
      <c r="G824" s="55"/>
      <c r="H824" s="55"/>
    </row>
    <row r="825" spans="1:8" ht="17.25" customHeight="1" x14ac:dyDescent="0.25">
      <c r="A825" s="202"/>
      <c r="B825" s="55"/>
      <c r="C825" s="55"/>
      <c r="D825" s="55"/>
      <c r="E825" s="55"/>
      <c r="F825" s="55"/>
      <c r="G825" s="55"/>
      <c r="H825" s="55"/>
    </row>
    <row r="826" spans="1:8" ht="17.25" customHeight="1" x14ac:dyDescent="0.25">
      <c r="A826" s="202"/>
      <c r="B826" s="55"/>
      <c r="C826" s="55"/>
      <c r="D826" s="55"/>
      <c r="E826" s="55"/>
      <c r="F826" s="55"/>
      <c r="G826" s="55"/>
      <c r="H826" s="55"/>
    </row>
    <row r="827" spans="1:8" ht="17.25" customHeight="1" x14ac:dyDescent="0.25">
      <c r="A827" s="202"/>
      <c r="B827" s="55"/>
      <c r="C827" s="55"/>
      <c r="D827" s="55"/>
      <c r="E827" s="55"/>
      <c r="F827" s="55"/>
      <c r="G827" s="55"/>
      <c r="H827" s="55"/>
    </row>
    <row r="828" spans="1:8" ht="17.25" customHeight="1" x14ac:dyDescent="0.25">
      <c r="A828" s="202"/>
      <c r="B828" s="55"/>
      <c r="C828" s="55"/>
      <c r="D828" s="55"/>
      <c r="E828" s="55"/>
      <c r="F828" s="55"/>
      <c r="G828" s="55"/>
      <c r="H828" s="55"/>
    </row>
    <row r="829" spans="1:8" ht="17.25" customHeight="1" x14ac:dyDescent="0.25">
      <c r="A829" s="202"/>
      <c r="B829" s="55"/>
      <c r="C829" s="55"/>
      <c r="D829" s="55"/>
      <c r="E829" s="55"/>
      <c r="F829" s="55"/>
      <c r="G829" s="55"/>
      <c r="H829" s="55"/>
    </row>
    <row r="830" spans="1:8" ht="17.25" customHeight="1" x14ac:dyDescent="0.25">
      <c r="A830" s="202"/>
      <c r="B830" s="55"/>
      <c r="C830" s="55"/>
      <c r="D830" s="55"/>
      <c r="E830" s="55"/>
      <c r="F830" s="55"/>
      <c r="G830" s="55"/>
      <c r="H830" s="55"/>
    </row>
    <row r="831" spans="1:8" ht="17.25" customHeight="1" x14ac:dyDescent="0.25">
      <c r="A831" s="202"/>
      <c r="B831" s="55"/>
      <c r="C831" s="55"/>
      <c r="D831" s="55"/>
      <c r="E831" s="55"/>
      <c r="F831" s="55"/>
      <c r="G831" s="55"/>
      <c r="H831" s="55"/>
    </row>
    <row r="832" spans="1:8" ht="17.25" customHeight="1" x14ac:dyDescent="0.25">
      <c r="A832" s="202"/>
      <c r="B832" s="55"/>
      <c r="C832" s="55"/>
      <c r="D832" s="55"/>
      <c r="E832" s="55"/>
      <c r="F832" s="55"/>
      <c r="G832" s="55"/>
      <c r="H832" s="55"/>
    </row>
    <row r="833" spans="1:8" ht="17.25" customHeight="1" x14ac:dyDescent="0.25">
      <c r="A833" s="202"/>
      <c r="B833" s="55"/>
      <c r="C833" s="55"/>
      <c r="D833" s="55"/>
      <c r="E833" s="55"/>
      <c r="F833" s="55"/>
      <c r="G833" s="55"/>
      <c r="H833" s="55"/>
    </row>
    <row r="834" spans="1:8" ht="17.25" customHeight="1" x14ac:dyDescent="0.25">
      <c r="A834" s="202"/>
      <c r="B834" s="55"/>
      <c r="C834" s="55"/>
      <c r="D834" s="55"/>
      <c r="E834" s="55"/>
      <c r="F834" s="55"/>
      <c r="G834" s="55"/>
      <c r="H834" s="55"/>
    </row>
    <row r="835" spans="1:8" ht="17.25" customHeight="1" x14ac:dyDescent="0.25">
      <c r="A835" s="202"/>
      <c r="B835" s="55"/>
      <c r="C835" s="55"/>
      <c r="D835" s="55"/>
      <c r="E835" s="55"/>
      <c r="F835" s="55"/>
      <c r="G835" s="55"/>
      <c r="H835" s="55"/>
    </row>
    <row r="836" spans="1:8" ht="17.25" customHeight="1" x14ac:dyDescent="0.25">
      <c r="A836" s="202"/>
      <c r="B836" s="55"/>
      <c r="C836" s="55"/>
      <c r="D836" s="55"/>
      <c r="E836" s="55"/>
      <c r="F836" s="55"/>
      <c r="G836" s="55"/>
      <c r="H836" s="55"/>
    </row>
    <row r="837" spans="1:8" ht="17.25" customHeight="1" x14ac:dyDescent="0.25">
      <c r="A837" s="202"/>
      <c r="B837" s="55"/>
      <c r="C837" s="55"/>
      <c r="D837" s="55"/>
      <c r="E837" s="55"/>
      <c r="F837" s="55"/>
      <c r="G837" s="55"/>
      <c r="H837" s="55"/>
    </row>
    <row r="838" spans="1:8" ht="17.25" customHeight="1" x14ac:dyDescent="0.25">
      <c r="A838" s="202"/>
      <c r="B838" s="55"/>
      <c r="C838" s="55"/>
      <c r="D838" s="55"/>
      <c r="E838" s="55"/>
      <c r="F838" s="55"/>
      <c r="G838" s="55"/>
      <c r="H838" s="55"/>
    </row>
    <row r="839" spans="1:8" ht="17.25" customHeight="1" x14ac:dyDescent="0.25">
      <c r="A839" s="202"/>
      <c r="B839" s="55"/>
      <c r="C839" s="55"/>
      <c r="D839" s="55"/>
      <c r="E839" s="55"/>
      <c r="F839" s="55"/>
      <c r="G839" s="55"/>
      <c r="H839" s="55"/>
    </row>
    <row r="840" spans="1:8" ht="17.25" customHeight="1" x14ac:dyDescent="0.25">
      <c r="A840" s="202"/>
      <c r="B840" s="55"/>
      <c r="C840" s="55"/>
      <c r="D840" s="55"/>
      <c r="E840" s="55"/>
      <c r="F840" s="55"/>
      <c r="G840" s="55"/>
      <c r="H840" s="55"/>
    </row>
    <row r="841" spans="1:8" ht="17.25" customHeight="1" x14ac:dyDescent="0.25">
      <c r="A841" s="202"/>
      <c r="B841" s="55"/>
      <c r="C841" s="55"/>
      <c r="D841" s="55"/>
      <c r="E841" s="55"/>
      <c r="F841" s="55"/>
      <c r="G841" s="55"/>
      <c r="H841" s="55"/>
    </row>
    <row r="842" spans="1:8" ht="17.25" customHeight="1" x14ac:dyDescent="0.25">
      <c r="A842" s="202"/>
      <c r="B842" s="55"/>
      <c r="C842" s="55"/>
      <c r="D842" s="55"/>
      <c r="E842" s="55"/>
      <c r="F842" s="55"/>
      <c r="G842" s="55"/>
      <c r="H842" s="737">
        <v>15</v>
      </c>
    </row>
    <row r="843" spans="1:8" ht="17.25" customHeight="1" x14ac:dyDescent="0.25">
      <c r="A843" s="202"/>
      <c r="B843" s="55"/>
      <c r="C843" s="55"/>
      <c r="D843" s="55"/>
      <c r="E843" s="55"/>
      <c r="F843" s="55"/>
      <c r="G843" s="55"/>
      <c r="H843" s="24"/>
    </row>
    <row r="844" spans="1:8" ht="17.25" customHeight="1" x14ac:dyDescent="0.25">
      <c r="A844" s="823" t="s">
        <v>551</v>
      </c>
      <c r="B844" s="823"/>
      <c r="C844" s="823"/>
      <c r="D844" s="823"/>
      <c r="E844" s="823"/>
      <c r="F844" s="823"/>
      <c r="G844" s="823"/>
      <c r="H844" s="823"/>
    </row>
    <row r="845" spans="1:8" ht="17.25" customHeight="1" x14ac:dyDescent="0.25">
      <c r="A845" s="761" t="s">
        <v>750</v>
      </c>
      <c r="B845" s="761"/>
      <c r="C845" s="761"/>
      <c r="D845" s="761"/>
      <c r="E845" s="761"/>
      <c r="F845" s="761"/>
      <c r="G845" s="761"/>
      <c r="H845" s="761"/>
    </row>
    <row r="846" spans="1:8" ht="17.25" customHeight="1" x14ac:dyDescent="0.25">
      <c r="A846" s="202"/>
      <c r="B846" s="55"/>
      <c r="C846" s="55"/>
      <c r="D846" s="55"/>
      <c r="E846" s="55"/>
      <c r="F846" s="55"/>
      <c r="G846" s="55"/>
      <c r="H846" s="24"/>
    </row>
    <row r="847" spans="1:8" ht="20.25" customHeight="1" x14ac:dyDescent="0.3">
      <c r="A847" s="24"/>
      <c r="B847" s="86"/>
      <c r="C847" s="760" t="s">
        <v>108</v>
      </c>
      <c r="D847" s="760"/>
      <c r="E847" s="760"/>
      <c r="F847" s="87"/>
      <c r="G847" s="24"/>
      <c r="H847" s="30"/>
    </row>
    <row r="848" spans="1:8" ht="17.25" customHeight="1" x14ac:dyDescent="0.25">
      <c r="A848" s="772" t="s">
        <v>38</v>
      </c>
      <c r="B848" s="762" t="s">
        <v>39</v>
      </c>
      <c r="C848" s="178" t="s">
        <v>59</v>
      </c>
      <c r="D848" s="161" t="s">
        <v>351</v>
      </c>
      <c r="E848" s="120" t="s">
        <v>59</v>
      </c>
      <c r="F848" s="766" t="s">
        <v>41</v>
      </c>
      <c r="G848" s="767"/>
      <c r="H848" s="769" t="s">
        <v>10</v>
      </c>
    </row>
    <row r="849" spans="1:12" ht="17.25" customHeight="1" x14ac:dyDescent="0.25">
      <c r="A849" s="773"/>
      <c r="B849" s="763"/>
      <c r="C849" s="33" t="s">
        <v>563</v>
      </c>
      <c r="D849" s="180" t="s">
        <v>645</v>
      </c>
      <c r="E849" s="33" t="s">
        <v>723</v>
      </c>
      <c r="F849" s="34" t="s">
        <v>8</v>
      </c>
      <c r="G849" s="34" t="s">
        <v>9</v>
      </c>
      <c r="H849" s="770"/>
    </row>
    <row r="850" spans="1:12" ht="17.25" customHeight="1" x14ac:dyDescent="0.25">
      <c r="A850" s="74">
        <v>1</v>
      </c>
      <c r="B850" s="126">
        <v>2</v>
      </c>
      <c r="C850" s="127">
        <v>3</v>
      </c>
      <c r="D850" s="153">
        <v>4</v>
      </c>
      <c r="E850" s="127" t="s">
        <v>56</v>
      </c>
      <c r="F850" s="127">
        <v>6</v>
      </c>
      <c r="G850" s="127">
        <v>7</v>
      </c>
      <c r="H850" s="129">
        <v>8</v>
      </c>
    </row>
    <row r="851" spans="1:12" ht="17.25" customHeight="1" x14ac:dyDescent="0.25">
      <c r="A851" s="588">
        <v>16019</v>
      </c>
      <c r="B851" s="589" t="s">
        <v>42</v>
      </c>
      <c r="C851" s="657">
        <v>17476.91</v>
      </c>
      <c r="D851" s="658">
        <v>72500</v>
      </c>
      <c r="E851" s="657">
        <v>18240.5</v>
      </c>
      <c r="F851" s="608">
        <f t="shared" ref="F851:F883" si="120">E851/C851</f>
        <v>1.0436913619169521</v>
      </c>
      <c r="G851" s="621">
        <f>E851/D851</f>
        <v>0.25159310344827585</v>
      </c>
      <c r="H851" s="594">
        <f>E851/E883</f>
        <v>1.6527456862345424E-2</v>
      </c>
    </row>
    <row r="852" spans="1:12" ht="17.25" customHeight="1" x14ac:dyDescent="0.25">
      <c r="A852" s="588">
        <v>163</v>
      </c>
      <c r="B852" s="603" t="s">
        <v>120</v>
      </c>
      <c r="C852" s="614">
        <f t="shared" ref="C852:D852" si="121">C853+C854+C855</f>
        <v>646031.47</v>
      </c>
      <c r="D852" s="614">
        <f t="shared" si="121"/>
        <v>2326000</v>
      </c>
      <c r="E852" s="614">
        <f>E853+E854+E855</f>
        <v>547432.75</v>
      </c>
      <c r="F852" s="608">
        <f t="shared" si="120"/>
        <v>0.84737783749141515</v>
      </c>
      <c r="G852" s="621">
        <f t="shared" ref="G852:G869" si="122">E852/D852</f>
        <v>0.23535371883061049</v>
      </c>
      <c r="H852" s="594">
        <f>E852/E883</f>
        <v>0.49602100603931509</v>
      </c>
    </row>
    <row r="853" spans="1:12" ht="17.25" customHeight="1" x14ac:dyDescent="0.25">
      <c r="A853" s="323">
        <v>16319</v>
      </c>
      <c r="B853" s="324" t="s">
        <v>121</v>
      </c>
      <c r="C853" s="659">
        <v>644195.47</v>
      </c>
      <c r="D853" s="659">
        <v>2312000</v>
      </c>
      <c r="E853" s="659">
        <v>547432.75</v>
      </c>
      <c r="F853" s="269">
        <f>E853/C853</f>
        <v>0.84979292077294488</v>
      </c>
      <c r="G853" s="622">
        <f>E853/D853</f>
        <v>0.23677887110726645</v>
      </c>
      <c r="H853" s="302">
        <f>E853/E852</f>
        <v>1</v>
      </c>
      <c r="L853" s="151"/>
    </row>
    <row r="854" spans="1:12" ht="17.25" customHeight="1" x14ac:dyDescent="0.25">
      <c r="A854" s="323">
        <v>16519</v>
      </c>
      <c r="B854" s="324" t="s">
        <v>122</v>
      </c>
      <c r="C854" s="660">
        <v>1836</v>
      </c>
      <c r="D854" s="659">
        <v>12000</v>
      </c>
      <c r="E854" s="660">
        <v>0</v>
      </c>
      <c r="F854" s="269">
        <f>E854/C854</f>
        <v>0</v>
      </c>
      <c r="G854" s="622">
        <f>E854/D854</f>
        <v>0</v>
      </c>
      <c r="H854" s="302">
        <f>E854/E852</f>
        <v>0</v>
      </c>
    </row>
    <row r="855" spans="1:12" ht="17.25" customHeight="1" x14ac:dyDescent="0.25">
      <c r="A855" s="323">
        <v>16559</v>
      </c>
      <c r="B855" s="324" t="s">
        <v>432</v>
      </c>
      <c r="C855" s="660">
        <v>0</v>
      </c>
      <c r="D855" s="659">
        <v>2000</v>
      </c>
      <c r="E855" s="660">
        <v>0</v>
      </c>
      <c r="F855" s="269" t="e">
        <f>E855/C855</f>
        <v>#DIV/0!</v>
      </c>
      <c r="G855" s="622">
        <f>E855/D855</f>
        <v>0</v>
      </c>
      <c r="H855" s="302">
        <f>E855/E852</f>
        <v>0</v>
      </c>
    </row>
    <row r="856" spans="1:12" ht="17.25" customHeight="1" x14ac:dyDescent="0.25">
      <c r="A856" s="588">
        <v>16637</v>
      </c>
      <c r="B856" s="589" t="s">
        <v>45</v>
      </c>
      <c r="C856" s="657">
        <v>14176</v>
      </c>
      <c r="D856" s="658">
        <v>82500</v>
      </c>
      <c r="E856" s="657">
        <v>0</v>
      </c>
      <c r="F856" s="608">
        <f>E856/C856</f>
        <v>0</v>
      </c>
      <c r="G856" s="621">
        <f>E856/D856</f>
        <v>0</v>
      </c>
      <c r="H856" s="594">
        <f>E856/E883</f>
        <v>0</v>
      </c>
    </row>
    <row r="857" spans="1:12" ht="17.25" customHeight="1" x14ac:dyDescent="0.25">
      <c r="A857" s="588">
        <v>16795</v>
      </c>
      <c r="B857" s="589" t="s">
        <v>22</v>
      </c>
      <c r="C857" s="657">
        <v>0</v>
      </c>
      <c r="D857" s="658">
        <v>1000</v>
      </c>
      <c r="E857" s="657">
        <v>0</v>
      </c>
      <c r="F857" s="608" t="e">
        <f t="shared" si="120"/>
        <v>#DIV/0!</v>
      </c>
      <c r="G857" s="621">
        <f t="shared" ref="G857:G860" si="123">E857/D857</f>
        <v>0</v>
      </c>
      <c r="H857" s="594">
        <f>E857/E883</f>
        <v>0</v>
      </c>
    </row>
    <row r="858" spans="1:12" ht="17.25" customHeight="1" x14ac:dyDescent="0.25">
      <c r="A858" s="588">
        <v>16919</v>
      </c>
      <c r="B858" s="589" t="s">
        <v>402</v>
      </c>
      <c r="C858" s="657">
        <v>3934.71</v>
      </c>
      <c r="D858" s="658">
        <v>44000</v>
      </c>
      <c r="E858" s="657">
        <v>0</v>
      </c>
      <c r="F858" s="608">
        <f t="shared" si="120"/>
        <v>0</v>
      </c>
      <c r="G858" s="621">
        <f t="shared" si="123"/>
        <v>0</v>
      </c>
      <c r="H858" s="594">
        <f>E858/E883</f>
        <v>0</v>
      </c>
    </row>
    <row r="859" spans="1:12" ht="17.25" customHeight="1" x14ac:dyDescent="0.25">
      <c r="A859" s="588">
        <v>17519</v>
      </c>
      <c r="B859" s="589" t="s">
        <v>23</v>
      </c>
      <c r="C859" s="657">
        <v>15757.2</v>
      </c>
      <c r="D859" s="658">
        <v>62269.49</v>
      </c>
      <c r="E859" s="657">
        <v>13267.15</v>
      </c>
      <c r="F859" s="608">
        <f t="shared" si="120"/>
        <v>0.84197382783743302</v>
      </c>
      <c r="G859" s="621">
        <f t="shared" si="123"/>
        <v>0.21306020010762897</v>
      </c>
      <c r="H859" s="594">
        <f>E859/E883</f>
        <v>1.2021175368617422E-2</v>
      </c>
    </row>
    <row r="860" spans="1:12" ht="17.25" customHeight="1" x14ac:dyDescent="0.25">
      <c r="A860" s="588">
        <v>180</v>
      </c>
      <c r="B860" s="589" t="s">
        <v>358</v>
      </c>
      <c r="C860" s="614">
        <f t="shared" ref="C860" si="124">C861+C862</f>
        <v>276694.02999999997</v>
      </c>
      <c r="D860" s="614">
        <f t="shared" ref="D860:E860" si="125">D861+D862</f>
        <v>1174023</v>
      </c>
      <c r="E860" s="614">
        <f t="shared" si="125"/>
        <v>196717.57</v>
      </c>
      <c r="F860" s="608">
        <f t="shared" si="120"/>
        <v>0.71095704522428627</v>
      </c>
      <c r="G860" s="621">
        <f t="shared" si="123"/>
        <v>0.16755853164716536</v>
      </c>
      <c r="H860" s="594">
        <f>E860/E883</f>
        <v>0.1782429841419049</v>
      </c>
      <c r="K860" s="151"/>
    </row>
    <row r="861" spans="1:12" ht="17.25" customHeight="1" x14ac:dyDescent="0.25">
      <c r="A861" s="323">
        <v>18019</v>
      </c>
      <c r="B861" s="324" t="s">
        <v>123</v>
      </c>
      <c r="C861" s="660">
        <v>265195.36</v>
      </c>
      <c r="D861" s="659">
        <v>1127523</v>
      </c>
      <c r="E861" s="660">
        <v>194022.54</v>
      </c>
      <c r="F861" s="269">
        <f>E861/C861</f>
        <v>0.73162117165247542</v>
      </c>
      <c r="G861" s="622">
        <f>E861/D861</f>
        <v>0.17207856513791736</v>
      </c>
      <c r="H861" s="302">
        <f>E861/E860</f>
        <v>0.98630000360415193</v>
      </c>
    </row>
    <row r="862" spans="1:12" ht="17.25" customHeight="1" x14ac:dyDescent="0.25">
      <c r="A862" s="323">
        <v>18295</v>
      </c>
      <c r="B862" s="324" t="s">
        <v>124</v>
      </c>
      <c r="C862" s="660">
        <v>11498.67</v>
      </c>
      <c r="D862" s="659">
        <v>46500</v>
      </c>
      <c r="E862" s="660">
        <v>2695.03</v>
      </c>
      <c r="F862" s="269">
        <f>E862/C862</f>
        <v>0.23437754105474809</v>
      </c>
      <c r="G862" s="622">
        <f>E862/D862</f>
        <v>5.7957634408602153E-2</v>
      </c>
      <c r="H862" s="302">
        <f>E862/E860</f>
        <v>1.3699996395848119E-2</v>
      </c>
    </row>
    <row r="863" spans="1:12" ht="17.25" customHeight="1" x14ac:dyDescent="0.25">
      <c r="A863" s="588">
        <v>19595</v>
      </c>
      <c r="B863" s="589" t="s">
        <v>125</v>
      </c>
      <c r="C863" s="657">
        <v>862.58</v>
      </c>
      <c r="D863" s="658">
        <v>13500</v>
      </c>
      <c r="E863" s="657">
        <v>0</v>
      </c>
      <c r="F863" s="608">
        <f t="shared" si="120"/>
        <v>0</v>
      </c>
      <c r="G863" s="621">
        <f t="shared" si="122"/>
        <v>0</v>
      </c>
      <c r="H863" s="594">
        <f>E863/E883</f>
        <v>0</v>
      </c>
    </row>
    <row r="864" spans="1:12" ht="17.25" customHeight="1" x14ac:dyDescent="0.25">
      <c r="A864" s="588">
        <v>47019</v>
      </c>
      <c r="B864" s="589" t="s">
        <v>26</v>
      </c>
      <c r="C864" s="657">
        <v>6036.8</v>
      </c>
      <c r="D864" s="658">
        <v>93000</v>
      </c>
      <c r="E864" s="657">
        <v>11830.01</v>
      </c>
      <c r="F864" s="608">
        <f t="shared" si="120"/>
        <v>1.9596491518685395</v>
      </c>
      <c r="G864" s="621">
        <f t="shared" si="122"/>
        <v>0.12720440860215054</v>
      </c>
      <c r="H864" s="594">
        <f>E864/E883</f>
        <v>1.0719003314389134E-2</v>
      </c>
    </row>
    <row r="865" spans="1:8" ht="17.25" customHeight="1" x14ac:dyDescent="0.25">
      <c r="A865" s="588">
        <v>48019</v>
      </c>
      <c r="B865" s="589" t="s">
        <v>48</v>
      </c>
      <c r="C865" s="657">
        <v>3201.9</v>
      </c>
      <c r="D865" s="658">
        <v>43748.12</v>
      </c>
      <c r="E865" s="657">
        <v>17407.32</v>
      </c>
      <c r="F865" s="608">
        <f t="shared" si="120"/>
        <v>5.4365595427714792</v>
      </c>
      <c r="G865" s="621">
        <f t="shared" si="122"/>
        <v>0.39789869827549157</v>
      </c>
      <c r="H865" s="594">
        <f>E865/E883</f>
        <v>1.5772524349060759E-2</v>
      </c>
    </row>
    <row r="866" spans="1:8" ht="17.25" customHeight="1" x14ac:dyDescent="0.25">
      <c r="A866" s="588">
        <v>650</v>
      </c>
      <c r="B866" s="589" t="s">
        <v>28</v>
      </c>
      <c r="C866" s="661">
        <f t="shared" ref="C866" si="126">C867+C868</f>
        <v>1949.85</v>
      </c>
      <c r="D866" s="661">
        <f t="shared" ref="D866:E866" si="127">D867+D868</f>
        <v>6000</v>
      </c>
      <c r="E866" s="661">
        <f t="shared" si="127"/>
        <v>824</v>
      </c>
      <c r="F866" s="662">
        <f>E866/C866</f>
        <v>0.42259660999564069</v>
      </c>
      <c r="G866" s="663">
        <f>E866/D866</f>
        <v>0.13733333333333334</v>
      </c>
      <c r="H866" s="594">
        <f>E866/E883</f>
        <v>7.4661464623078475E-4</v>
      </c>
    </row>
    <row r="867" spans="1:8" ht="17.25" customHeight="1" x14ac:dyDescent="0.25">
      <c r="A867" s="323">
        <v>65095</v>
      </c>
      <c r="B867" s="324" t="s">
        <v>126</v>
      </c>
      <c r="C867" s="660">
        <v>179</v>
      </c>
      <c r="D867" s="659">
        <v>3000</v>
      </c>
      <c r="E867" s="660">
        <v>0</v>
      </c>
      <c r="F867" s="269">
        <f t="shared" si="120"/>
        <v>0</v>
      </c>
      <c r="G867" s="622">
        <f t="shared" si="122"/>
        <v>0</v>
      </c>
      <c r="H867" s="302">
        <f>E867/E866</f>
        <v>0</v>
      </c>
    </row>
    <row r="868" spans="1:8" ht="17.25" customHeight="1" x14ac:dyDescent="0.25">
      <c r="A868" s="323">
        <v>65495</v>
      </c>
      <c r="B868" s="324" t="s">
        <v>127</v>
      </c>
      <c r="C868" s="494">
        <v>1770.85</v>
      </c>
      <c r="D868" s="659">
        <v>3000</v>
      </c>
      <c r="E868" s="494">
        <v>824</v>
      </c>
      <c r="F868" s="269">
        <f t="shared" si="120"/>
        <v>0.46531326763983399</v>
      </c>
      <c r="G868" s="622">
        <f t="shared" si="122"/>
        <v>0.27466666666666667</v>
      </c>
      <c r="H868" s="302">
        <f>E868/E866</f>
        <v>1</v>
      </c>
    </row>
    <row r="869" spans="1:8" ht="17.25" customHeight="1" x14ac:dyDescent="0.25">
      <c r="A869" s="588">
        <v>66100</v>
      </c>
      <c r="B869" s="589" t="s">
        <v>30</v>
      </c>
      <c r="C869" s="664">
        <v>360.2</v>
      </c>
      <c r="D869" s="658">
        <v>16000</v>
      </c>
      <c r="E869" s="664">
        <v>1575</v>
      </c>
      <c r="F869" s="608">
        <f t="shared" si="120"/>
        <v>4.372570794003332</v>
      </c>
      <c r="G869" s="621">
        <f t="shared" si="122"/>
        <v>9.8437499999999997E-2</v>
      </c>
      <c r="H869" s="594">
        <f>E869/E883</f>
        <v>1.4270850337542306E-3</v>
      </c>
    </row>
    <row r="870" spans="1:8" ht="17.25" customHeight="1" x14ac:dyDescent="0.25">
      <c r="A870" s="588">
        <v>730</v>
      </c>
      <c r="B870" s="589" t="s">
        <v>50</v>
      </c>
      <c r="C870" s="665">
        <f t="shared" ref="C870" si="128">C871+C872</f>
        <v>141736.81</v>
      </c>
      <c r="D870" s="665">
        <f t="shared" ref="D870:E870" si="129">D871+D872</f>
        <v>517192</v>
      </c>
      <c r="E870" s="665">
        <f t="shared" si="129"/>
        <v>100440.52</v>
      </c>
      <c r="F870" s="608">
        <f t="shared" ref="F870:F875" si="130">E870/C870</f>
        <v>0.70864103686261881</v>
      </c>
      <c r="G870" s="621">
        <f t="shared" ref="G870:G875" si="131">E870/D870</f>
        <v>0.19420354529845785</v>
      </c>
      <c r="H870" s="594">
        <f>E870/E883</f>
        <v>9.1007722459995222E-2</v>
      </c>
    </row>
    <row r="871" spans="1:8" ht="17.25" customHeight="1" x14ac:dyDescent="0.25">
      <c r="A871" s="323">
        <v>73028</v>
      </c>
      <c r="B871" s="324" t="s">
        <v>140</v>
      </c>
      <c r="C871" s="660">
        <v>0</v>
      </c>
      <c r="D871" s="659">
        <v>2000</v>
      </c>
      <c r="E871" s="660">
        <v>0</v>
      </c>
      <c r="F871" s="269" t="e">
        <f t="shared" si="130"/>
        <v>#DIV/0!</v>
      </c>
      <c r="G871" s="622">
        <f t="shared" si="131"/>
        <v>0</v>
      </c>
      <c r="H871" s="302">
        <f>E871/E870</f>
        <v>0</v>
      </c>
    </row>
    <row r="872" spans="1:8" ht="17.25" customHeight="1" x14ac:dyDescent="0.25">
      <c r="A872" s="323">
        <v>74100</v>
      </c>
      <c r="B872" s="324" t="s">
        <v>141</v>
      </c>
      <c r="C872" s="660">
        <v>141736.81</v>
      </c>
      <c r="D872" s="659">
        <v>515192</v>
      </c>
      <c r="E872" s="660">
        <v>100440.52</v>
      </c>
      <c r="F872" s="269">
        <f t="shared" si="130"/>
        <v>0.70864103686261881</v>
      </c>
      <c r="G872" s="622">
        <f t="shared" si="131"/>
        <v>0.19495745275547757</v>
      </c>
      <c r="H872" s="302">
        <f>E872/E870</f>
        <v>1</v>
      </c>
    </row>
    <row r="873" spans="1:8" ht="17.25" customHeight="1" x14ac:dyDescent="0.25">
      <c r="A873" s="588">
        <v>75591</v>
      </c>
      <c r="B873" s="589" t="s">
        <v>208</v>
      </c>
      <c r="C873" s="657">
        <v>1219.3</v>
      </c>
      <c r="D873" s="658">
        <v>16700</v>
      </c>
      <c r="E873" s="657">
        <v>1950</v>
      </c>
      <c r="F873" s="608">
        <f t="shared" si="130"/>
        <v>1.5992782744197491</v>
      </c>
      <c r="G873" s="621">
        <f t="shared" si="131"/>
        <v>0.11676646706586827</v>
      </c>
      <c r="H873" s="594">
        <f>E873/E883</f>
        <v>1.7668671846480951E-3</v>
      </c>
    </row>
    <row r="874" spans="1:8" ht="17.25" customHeight="1" x14ac:dyDescent="0.25">
      <c r="A874" s="588">
        <v>75592</v>
      </c>
      <c r="B874" s="589" t="s">
        <v>526</v>
      </c>
      <c r="C874" s="657">
        <v>0</v>
      </c>
      <c r="D874" s="658">
        <v>45000</v>
      </c>
      <c r="E874" s="657">
        <v>31455.05</v>
      </c>
      <c r="F874" s="608" t="e">
        <f t="shared" si="130"/>
        <v>#DIV/0!</v>
      </c>
      <c r="G874" s="621">
        <f t="shared" si="131"/>
        <v>0.69900111111111107</v>
      </c>
      <c r="H874" s="594">
        <f>E874/E883</f>
        <v>2.8500972121264134E-2</v>
      </c>
    </row>
    <row r="875" spans="1:8" ht="17.25" customHeight="1" x14ac:dyDescent="0.25">
      <c r="A875" s="588">
        <v>850</v>
      </c>
      <c r="B875" s="603" t="s">
        <v>33</v>
      </c>
      <c r="C875" s="602">
        <f t="shared" ref="C875" si="132">C876+C877</f>
        <v>22624.92</v>
      </c>
      <c r="D875" s="602">
        <f t="shared" ref="D875:E875" si="133">D876+D877</f>
        <v>252066.82</v>
      </c>
      <c r="E875" s="602">
        <f t="shared" si="133"/>
        <v>16450.900000000001</v>
      </c>
      <c r="F875" s="592">
        <f t="shared" si="130"/>
        <v>0.72711417322138605</v>
      </c>
      <c r="G875" s="592">
        <f t="shared" si="131"/>
        <v>6.5264043875350203E-2</v>
      </c>
      <c r="H875" s="594">
        <f>E875/E883</f>
        <v>1.4905925829706334E-2</v>
      </c>
    </row>
    <row r="876" spans="1:8" ht="17.25" customHeight="1" x14ac:dyDescent="0.25">
      <c r="A876" s="323">
        <v>85019</v>
      </c>
      <c r="B876" s="324" t="s">
        <v>33</v>
      </c>
      <c r="C876" s="660">
        <v>22572.92</v>
      </c>
      <c r="D876" s="659">
        <v>234362.82</v>
      </c>
      <c r="E876" s="660">
        <v>16450.900000000001</v>
      </c>
      <c r="F876" s="269">
        <f t="shared" si="120"/>
        <v>0.72878918633477652</v>
      </c>
      <c r="G876" s="622">
        <f t="shared" ref="G876:G883" si="134">E876/D876</f>
        <v>7.0194154516488583E-2</v>
      </c>
      <c r="H876" s="302">
        <f>E876/E883</f>
        <v>1.4905925829706334E-2</v>
      </c>
    </row>
    <row r="877" spans="1:8" ht="17.25" customHeight="1" x14ac:dyDescent="0.25">
      <c r="A877" s="323">
        <v>85184</v>
      </c>
      <c r="B877" s="324" t="s">
        <v>373</v>
      </c>
      <c r="C877" s="660">
        <v>52</v>
      </c>
      <c r="D877" s="659">
        <v>17704</v>
      </c>
      <c r="E877" s="660">
        <v>0</v>
      </c>
      <c r="F877" s="269">
        <f t="shared" ref="F877" si="135">E877/C877</f>
        <v>0</v>
      </c>
      <c r="G877" s="622">
        <f t="shared" ref="G877" si="136">E877/D877</f>
        <v>0</v>
      </c>
      <c r="H877" s="302">
        <f>E877/E883</f>
        <v>0</v>
      </c>
    </row>
    <row r="878" spans="1:8" ht="17.25" customHeight="1" x14ac:dyDescent="0.25">
      <c r="A878" s="588">
        <v>920</v>
      </c>
      <c r="B878" s="589" t="s">
        <v>53</v>
      </c>
      <c r="C878" s="664">
        <f t="shared" ref="C878:E878" si="137">C879+C880+C881+C882</f>
        <v>169237.65000000002</v>
      </c>
      <c r="D878" s="664">
        <f t="shared" ref="D878" si="138">D879+D880+D881+D882</f>
        <v>876845.59</v>
      </c>
      <c r="E878" s="664">
        <f t="shared" si="137"/>
        <v>146057.55000000002</v>
      </c>
      <c r="F878" s="608">
        <f t="shared" si="120"/>
        <v>0.86303225080234802</v>
      </c>
      <c r="G878" s="621">
        <f t="shared" si="134"/>
        <v>0.16657157390732846</v>
      </c>
      <c r="H878" s="594">
        <f>E878/E883</f>
        <v>0.13234066264876843</v>
      </c>
    </row>
    <row r="879" spans="1:8" ht="17.25" customHeight="1" x14ac:dyDescent="0.25">
      <c r="A879" s="323">
        <v>92095</v>
      </c>
      <c r="B879" s="324" t="s">
        <v>140</v>
      </c>
      <c r="C879" s="660">
        <v>103693.06</v>
      </c>
      <c r="D879" s="659">
        <v>534021</v>
      </c>
      <c r="E879" s="660">
        <v>87065.79</v>
      </c>
      <c r="F879" s="269">
        <f t="shared" si="120"/>
        <v>0.83964915299056653</v>
      </c>
      <c r="G879" s="622">
        <f t="shared" si="134"/>
        <v>0.16303813894959185</v>
      </c>
      <c r="H879" s="302">
        <f>E879/E878</f>
        <v>0.59610605545553774</v>
      </c>
    </row>
    <row r="880" spans="1:8" ht="17.25" customHeight="1" x14ac:dyDescent="0.25">
      <c r="A880" s="323">
        <v>92570</v>
      </c>
      <c r="B880" s="324" t="s">
        <v>390</v>
      </c>
      <c r="C880" s="660">
        <v>28803.75</v>
      </c>
      <c r="D880" s="659">
        <v>197800</v>
      </c>
      <c r="E880" s="660">
        <v>31084</v>
      </c>
      <c r="F880" s="269">
        <f t="shared" si="120"/>
        <v>1.0791650392744001</v>
      </c>
      <c r="G880" s="622">
        <f t="shared" si="134"/>
        <v>0.15714863498483317</v>
      </c>
      <c r="H880" s="302">
        <f>E880/E878</f>
        <v>0.21282022052266381</v>
      </c>
    </row>
    <row r="881" spans="1:10" ht="17.25" customHeight="1" x14ac:dyDescent="0.25">
      <c r="A881" s="323">
        <v>93540</v>
      </c>
      <c r="B881" s="324" t="s">
        <v>142</v>
      </c>
      <c r="C881" s="660">
        <v>23107.200000000001</v>
      </c>
      <c r="D881" s="659">
        <v>80005</v>
      </c>
      <c r="E881" s="660">
        <v>19951.37</v>
      </c>
      <c r="F881" s="269">
        <f t="shared" si="120"/>
        <v>0.86342655103171295</v>
      </c>
      <c r="G881" s="622">
        <f t="shared" si="134"/>
        <v>0.24937653896631459</v>
      </c>
      <c r="H881" s="302">
        <f>E881/E878</f>
        <v>0.13659937469853489</v>
      </c>
    </row>
    <row r="882" spans="1:10" ht="17.25" customHeight="1" x14ac:dyDescent="0.25">
      <c r="A882" s="323">
        <v>94740</v>
      </c>
      <c r="B882" s="324" t="s">
        <v>143</v>
      </c>
      <c r="C882" s="660">
        <v>13633.64</v>
      </c>
      <c r="D882" s="659">
        <v>65019.59</v>
      </c>
      <c r="E882" s="660">
        <v>7956.39</v>
      </c>
      <c r="F882" s="269">
        <f t="shared" si="120"/>
        <v>0.58358516140957228</v>
      </c>
      <c r="G882" s="622">
        <f t="shared" si="134"/>
        <v>0.12236911982988513</v>
      </c>
      <c r="H882" s="302">
        <f>E882/E878</f>
        <v>5.4474349323263324E-2</v>
      </c>
    </row>
    <row r="883" spans="1:10" ht="17.25" customHeight="1" x14ac:dyDescent="0.25">
      <c r="A883" s="588"/>
      <c r="B883" s="589" t="s">
        <v>54</v>
      </c>
      <c r="C883" s="756">
        <f>C851+C852+C856+C857+C858+C859+C860+C863+C864+C865+C866+C869+C870+C873+C874+C875+C878</f>
        <v>1321300.3299999996</v>
      </c>
      <c r="D883" s="756">
        <f>D851+D852+D856+D857+D858+D859+D860+D863+D864+D865+D866+D869+D870+D873+D874+D875+D878</f>
        <v>5642345.0200000005</v>
      </c>
      <c r="E883" s="756">
        <f>E851+E852+E856+E857+E858+E859+E860+E863+E864+E865+E866+E869+E870+E873+E874+E875+E878</f>
        <v>1103648.32</v>
      </c>
      <c r="F883" s="608">
        <f t="shared" si="120"/>
        <v>0.8352743845905195</v>
      </c>
      <c r="G883" s="621">
        <f t="shared" si="134"/>
        <v>0.19560099853659782</v>
      </c>
      <c r="H883" s="594">
        <f>H851+H852+H856+H857+H858+H859+H860+H863+H864+H865+H866+H869+H870+H873+H875+H878</f>
        <v>0.97149902787873588</v>
      </c>
      <c r="J883" s="151"/>
    </row>
    <row r="884" spans="1:10" ht="17.25" customHeight="1" x14ac:dyDescent="0.25">
      <c r="A884" s="88"/>
      <c r="B884" s="89"/>
      <c r="C884" s="90"/>
      <c r="D884" s="51"/>
      <c r="E884" s="51"/>
      <c r="F884" s="91"/>
      <c r="G884" s="91"/>
      <c r="H884" s="30"/>
    </row>
    <row r="885" spans="1:10" ht="17.25" customHeight="1" x14ac:dyDescent="0.25">
      <c r="A885" s="222"/>
      <c r="B885" s="761" t="s">
        <v>357</v>
      </c>
      <c r="C885" s="761"/>
      <c r="D885" s="761"/>
      <c r="E885" s="761"/>
      <c r="F885" s="761"/>
      <c r="G885" s="761"/>
      <c r="H885" s="761"/>
    </row>
    <row r="886" spans="1:10" ht="17.25" customHeight="1" x14ac:dyDescent="0.25">
      <c r="A886" s="203"/>
      <c r="B886" s="761" t="s">
        <v>751</v>
      </c>
      <c r="C886" s="761"/>
      <c r="D886" s="203"/>
      <c r="E886" s="203"/>
      <c r="F886" s="203"/>
      <c r="G886" s="203"/>
      <c r="H886" s="18"/>
    </row>
    <row r="887" spans="1:10" ht="17.25" customHeight="1" x14ac:dyDescent="0.25">
      <c r="A887" s="203"/>
      <c r="B887" s="202" t="s">
        <v>752</v>
      </c>
      <c r="C887" s="202"/>
      <c r="D887" s="203"/>
      <c r="E887" s="203"/>
      <c r="F887" s="203"/>
      <c r="G887" s="203"/>
      <c r="H887" s="18"/>
    </row>
    <row r="888" spans="1:10" ht="17.25" customHeight="1" x14ac:dyDescent="0.25">
      <c r="A888" s="203"/>
      <c r="B888" s="202" t="s">
        <v>753</v>
      </c>
      <c r="C888" s="202"/>
      <c r="D888" s="203"/>
      <c r="E888" s="203"/>
      <c r="F888" s="203"/>
      <c r="G888" s="203"/>
      <c r="H888" s="18"/>
    </row>
    <row r="889" spans="1:10" ht="17.25" customHeight="1" x14ac:dyDescent="0.25">
      <c r="A889" s="761" t="s">
        <v>754</v>
      </c>
      <c r="B889" s="761"/>
      <c r="C889" s="761"/>
      <c r="D889" s="761"/>
      <c r="E889" s="761"/>
      <c r="F889" s="203"/>
      <c r="G889" s="203"/>
      <c r="H889" s="18"/>
    </row>
    <row r="890" spans="1:10" ht="17.25" customHeight="1" x14ac:dyDescent="0.25">
      <c r="A890" s="202"/>
      <c r="B890" s="761" t="s">
        <v>755</v>
      </c>
      <c r="C890" s="761"/>
      <c r="D890" s="761"/>
      <c r="E890" s="761"/>
      <c r="F890" s="761"/>
      <c r="G890" s="761"/>
      <c r="H890" s="761"/>
    </row>
    <row r="891" spans="1:10" ht="17.25" customHeight="1" x14ac:dyDescent="0.25">
      <c r="A891" s="55"/>
      <c r="B891" s="55"/>
      <c r="C891" s="55"/>
      <c r="D891" s="55"/>
      <c r="E891" s="55"/>
      <c r="F891" s="55"/>
      <c r="G891" s="55"/>
      <c r="H891" s="55"/>
    </row>
    <row r="892" spans="1:10" ht="17.25" customHeight="1" x14ac:dyDescent="0.25">
      <c r="A892" s="55"/>
      <c r="B892" s="55"/>
      <c r="C892" s="55"/>
      <c r="D892" s="55"/>
      <c r="E892" s="55"/>
      <c r="F892" s="55"/>
      <c r="G892" s="55"/>
      <c r="H892" s="55"/>
    </row>
    <row r="893" spans="1:10" ht="17.25" customHeight="1" x14ac:dyDescent="0.25">
      <c r="A893" s="55"/>
      <c r="B893" s="55"/>
      <c r="C893" s="55"/>
      <c r="D893" s="55"/>
      <c r="E893" s="55"/>
      <c r="F893" s="55"/>
      <c r="G893" s="55"/>
      <c r="H893" s="737">
        <v>16</v>
      </c>
    </row>
    <row r="894" spans="1:10" ht="17.25" customHeight="1" x14ac:dyDescent="0.25">
      <c r="A894" s="124"/>
      <c r="B894" s="124"/>
      <c r="C894" s="124"/>
      <c r="D894" s="124"/>
      <c r="E894" s="124"/>
      <c r="F894" s="124"/>
      <c r="G894" s="124"/>
      <c r="H894" s="204"/>
    </row>
    <row r="895" spans="1:10" ht="21.75" customHeight="1" x14ac:dyDescent="0.25">
      <c r="A895" s="55"/>
      <c r="B895" s="135" t="s">
        <v>209</v>
      </c>
      <c r="C895" s="57"/>
      <c r="D895" s="57"/>
      <c r="E895" s="55"/>
      <c r="F895" s="55"/>
      <c r="G895" s="51"/>
      <c r="H895" s="30"/>
    </row>
    <row r="896" spans="1:10" ht="17.25" customHeight="1" x14ac:dyDescent="0.25">
      <c r="A896" s="55"/>
      <c r="B896" s="92"/>
      <c r="C896" s="92"/>
      <c r="D896" s="92"/>
      <c r="E896" s="55"/>
      <c r="F896" s="55"/>
      <c r="G896" s="51"/>
      <c r="H896" s="30"/>
    </row>
    <row r="897" spans="1:8" ht="17.25" customHeight="1" x14ac:dyDescent="0.25">
      <c r="A897" s="761" t="s">
        <v>756</v>
      </c>
      <c r="B897" s="761"/>
      <c r="C897" s="761"/>
      <c r="D897" s="761"/>
      <c r="E897" s="761"/>
      <c r="F897" s="761"/>
      <c r="G897" s="761"/>
      <c r="H897" s="761"/>
    </row>
    <row r="898" spans="1:8" ht="17.25" customHeight="1" x14ac:dyDescent="0.25">
      <c r="A898" s="761" t="s">
        <v>757</v>
      </c>
      <c r="B898" s="761"/>
      <c r="C898" s="761"/>
      <c r="D898" s="761"/>
      <c r="E898" s="761"/>
      <c r="F898" s="761"/>
      <c r="G898" s="761"/>
      <c r="H898" s="761"/>
    </row>
    <row r="899" spans="1:8" ht="17.25" customHeight="1" x14ac:dyDescent="0.25">
      <c r="A899" s="761" t="s">
        <v>576</v>
      </c>
      <c r="B899" s="761"/>
      <c r="C899" s="761"/>
      <c r="D899" s="761"/>
      <c r="E899" s="761"/>
      <c r="F899" s="761"/>
      <c r="G899" s="761"/>
      <c r="H899" s="761"/>
    </row>
    <row r="900" spans="1:8" ht="17.25" customHeight="1" x14ac:dyDescent="0.25">
      <c r="A900" s="51"/>
      <c r="B900" s="51"/>
      <c r="C900" s="760" t="s">
        <v>108</v>
      </c>
      <c r="D900" s="760"/>
      <c r="E900" s="760"/>
      <c r="F900" s="51"/>
      <c r="G900" s="51"/>
      <c r="H900" s="30"/>
    </row>
    <row r="901" spans="1:8" ht="17.25" customHeight="1" x14ac:dyDescent="0.25">
      <c r="A901" s="51"/>
      <c r="B901" s="51"/>
      <c r="C901" s="776"/>
      <c r="D901" s="776"/>
      <c r="E901" s="776"/>
      <c r="F901" s="51"/>
      <c r="G901" s="51"/>
      <c r="H901" s="30"/>
    </row>
    <row r="902" spans="1:8" ht="17.25" customHeight="1" x14ac:dyDescent="0.25">
      <c r="A902" s="762" t="s">
        <v>112</v>
      </c>
      <c r="B902" s="762" t="s">
        <v>109</v>
      </c>
      <c r="C902" s="178" t="s">
        <v>59</v>
      </c>
      <c r="D902" s="161" t="s">
        <v>351</v>
      </c>
      <c r="E902" s="120" t="s">
        <v>59</v>
      </c>
      <c r="F902" s="766" t="s">
        <v>41</v>
      </c>
      <c r="G902" s="767"/>
      <c r="H902" s="769" t="s">
        <v>10</v>
      </c>
    </row>
    <row r="903" spans="1:8" ht="17.25" customHeight="1" x14ac:dyDescent="0.25">
      <c r="A903" s="763"/>
      <c r="B903" s="763"/>
      <c r="C903" s="33" t="s">
        <v>563</v>
      </c>
      <c r="D903" s="180" t="s">
        <v>645</v>
      </c>
      <c r="E903" s="33" t="s">
        <v>723</v>
      </c>
      <c r="F903" s="34" t="s">
        <v>8</v>
      </c>
      <c r="G903" s="34" t="s">
        <v>9</v>
      </c>
      <c r="H903" s="770"/>
    </row>
    <row r="904" spans="1:8" ht="17.25" customHeight="1" x14ac:dyDescent="0.25">
      <c r="A904" s="74">
        <v>1</v>
      </c>
      <c r="B904" s="126">
        <v>2</v>
      </c>
      <c r="C904" s="127">
        <v>3</v>
      </c>
      <c r="D904" s="153">
        <v>4</v>
      </c>
      <c r="E904" s="127">
        <v>5</v>
      </c>
      <c r="F904" s="127">
        <v>6</v>
      </c>
      <c r="G904" s="127">
        <v>7</v>
      </c>
      <c r="H904" s="129">
        <v>8</v>
      </c>
    </row>
    <row r="905" spans="1:8" ht="17.25" customHeight="1" x14ac:dyDescent="0.25">
      <c r="A905" s="266">
        <v>10</v>
      </c>
      <c r="B905" s="267" t="s">
        <v>210</v>
      </c>
      <c r="C905" s="598">
        <v>321221.63</v>
      </c>
      <c r="D905" s="271">
        <v>1077240</v>
      </c>
      <c r="E905" s="598">
        <v>350184.97</v>
      </c>
      <c r="F905" s="422">
        <f>E905/C905</f>
        <v>1.0901662195039605</v>
      </c>
      <c r="G905" s="666">
        <f>E905/D905</f>
        <v>0.32507609260703274</v>
      </c>
      <c r="H905" s="281">
        <f>E905/E908</f>
        <v>1</v>
      </c>
    </row>
    <row r="906" spans="1:8" ht="17.25" customHeight="1" x14ac:dyDescent="0.25">
      <c r="A906" s="266">
        <v>21</v>
      </c>
      <c r="B906" s="267" t="s">
        <v>211</v>
      </c>
      <c r="C906" s="598">
        <v>0</v>
      </c>
      <c r="D906" s="271">
        <f>30000</f>
        <v>30000</v>
      </c>
      <c r="E906" s="598">
        <v>0</v>
      </c>
      <c r="F906" s="301" t="e">
        <f>E906/C906</f>
        <v>#DIV/0!</v>
      </c>
      <c r="G906" s="622">
        <f>E906/D906</f>
        <v>0</v>
      </c>
      <c r="H906" s="281" t="e">
        <f>E906/E912</f>
        <v>#DIV/0!</v>
      </c>
    </row>
    <row r="907" spans="1:8" ht="17.25" customHeight="1" x14ac:dyDescent="0.25">
      <c r="A907" s="266">
        <v>22</v>
      </c>
      <c r="B907" s="267" t="s">
        <v>212</v>
      </c>
      <c r="C907" s="598">
        <v>0</v>
      </c>
      <c r="D907" s="271">
        <v>0</v>
      </c>
      <c r="E907" s="598">
        <v>0</v>
      </c>
      <c r="F907" s="301" t="e">
        <f>E907/C907</f>
        <v>#DIV/0!</v>
      </c>
      <c r="G907" s="622" t="e">
        <f>E907/D907</f>
        <v>#DIV/0!</v>
      </c>
      <c r="H907" s="302" t="e">
        <f>E907/E912</f>
        <v>#DIV/0!</v>
      </c>
    </row>
    <row r="908" spans="1:8" ht="21.75" customHeight="1" x14ac:dyDescent="0.25">
      <c r="A908" s="587"/>
      <c r="B908" s="273" t="s">
        <v>54</v>
      </c>
      <c r="C908" s="754">
        <f>SUM(C905:C907)</f>
        <v>321221.63</v>
      </c>
      <c r="D908" s="274">
        <f>SUM(D905:D907)</f>
        <v>1107240</v>
      </c>
      <c r="E908" s="757">
        <f>E905+E906+E907</f>
        <v>350184.97</v>
      </c>
      <c r="F908" s="613">
        <f>E908/C908</f>
        <v>1.0901662195039605</v>
      </c>
      <c r="G908" s="275">
        <f>E908/D908</f>
        <v>0.3162683519381525</v>
      </c>
      <c r="H908" s="276">
        <f>H905</f>
        <v>1</v>
      </c>
    </row>
    <row r="909" spans="1:8" ht="17.25" customHeight="1" x14ac:dyDescent="0.25"/>
    <row r="910" spans="1:8" ht="17.25" customHeight="1" x14ac:dyDescent="0.25">
      <c r="A910" s="823" t="s">
        <v>758</v>
      </c>
      <c r="B910" s="823"/>
      <c r="C910" s="823"/>
      <c r="D910" s="823"/>
      <c r="E910" s="823"/>
      <c r="F910" s="823"/>
      <c r="G910" s="823"/>
      <c r="H910" s="823"/>
    </row>
    <row r="911" spans="1:8" ht="17.25" customHeight="1" x14ac:dyDescent="0.25">
      <c r="A911" s="761" t="s">
        <v>759</v>
      </c>
      <c r="B911" s="761"/>
      <c r="C911" s="761"/>
      <c r="D911" s="761"/>
      <c r="E911" s="761"/>
      <c r="F911" s="761"/>
      <c r="G911" s="761"/>
      <c r="H911" s="761"/>
    </row>
    <row r="912" spans="1:8" ht="17.25" customHeight="1" x14ac:dyDescent="0.25">
      <c r="A912" s="761" t="s">
        <v>760</v>
      </c>
      <c r="B912" s="761"/>
      <c r="C912" s="761"/>
      <c r="D912" s="761"/>
      <c r="E912" s="761"/>
      <c r="F912" s="761"/>
      <c r="G912" s="761"/>
      <c r="H912" s="761"/>
    </row>
    <row r="913" spans="1:10" ht="17.25" customHeight="1" x14ac:dyDescent="0.25">
      <c r="A913" s="761" t="s">
        <v>761</v>
      </c>
      <c r="B913" s="761"/>
      <c r="C913" s="761"/>
      <c r="D913" s="761"/>
      <c r="E913" s="761"/>
      <c r="F913" s="761"/>
      <c r="G913" s="761"/>
      <c r="H913" s="761"/>
    </row>
    <row r="914" spans="1:10" ht="17.25" customHeight="1" x14ac:dyDescent="0.25">
      <c r="D914" s="842" t="s">
        <v>108</v>
      </c>
    </row>
    <row r="915" spans="1:10" ht="17.25" customHeight="1" x14ac:dyDescent="0.25">
      <c r="D915" s="843"/>
    </row>
    <row r="916" spans="1:10" ht="17.25" customHeight="1" x14ac:dyDescent="0.25">
      <c r="A916" s="31" t="s">
        <v>38</v>
      </c>
      <c r="B916" s="762" t="s">
        <v>39</v>
      </c>
      <c r="C916" s="178" t="s">
        <v>59</v>
      </c>
      <c r="D916" s="161" t="s">
        <v>351</v>
      </c>
      <c r="E916" s="120" t="s">
        <v>59</v>
      </c>
      <c r="F916" s="766" t="s">
        <v>41</v>
      </c>
      <c r="G916" s="767"/>
      <c r="H916" s="769" t="s">
        <v>10</v>
      </c>
    </row>
    <row r="917" spans="1:10" ht="17.25" customHeight="1" x14ac:dyDescent="0.25">
      <c r="A917" s="32" t="s">
        <v>339</v>
      </c>
      <c r="B917" s="763"/>
      <c r="C917" s="33" t="s">
        <v>563</v>
      </c>
      <c r="D917" s="180" t="s">
        <v>645</v>
      </c>
      <c r="E917" s="33" t="s">
        <v>723</v>
      </c>
      <c r="F917" s="34" t="s">
        <v>8</v>
      </c>
      <c r="G917" s="34" t="s">
        <v>9</v>
      </c>
      <c r="H917" s="770"/>
    </row>
    <row r="918" spans="1:10" ht="17.25" customHeight="1" x14ac:dyDescent="0.25">
      <c r="A918" s="74">
        <v>1</v>
      </c>
      <c r="B918" s="126">
        <v>2</v>
      </c>
      <c r="C918" s="74">
        <v>3</v>
      </c>
      <c r="D918" s="153">
        <v>4</v>
      </c>
      <c r="E918" s="127">
        <v>5</v>
      </c>
      <c r="F918" s="127">
        <v>6</v>
      </c>
      <c r="G918" s="127">
        <v>7</v>
      </c>
      <c r="H918" s="129">
        <v>8</v>
      </c>
    </row>
    <row r="919" spans="1:10" ht="17.25" customHeight="1" x14ac:dyDescent="0.25">
      <c r="A919" s="266">
        <v>13210</v>
      </c>
      <c r="B919" s="267" t="s">
        <v>213</v>
      </c>
      <c r="C919" s="598">
        <v>265819.55</v>
      </c>
      <c r="D919" s="271">
        <v>897440</v>
      </c>
      <c r="E919" s="598">
        <v>327649.02</v>
      </c>
      <c r="F919" s="422">
        <f t="shared" ref="F919:F926" si="139">E919/C919</f>
        <v>1.2325994081323215</v>
      </c>
      <c r="G919" s="666">
        <f t="shared" ref="G919:G926" si="140">E919/D919</f>
        <v>0.36509295328935643</v>
      </c>
      <c r="H919" s="270">
        <f>E919/E926</f>
        <v>0.93564558181923108</v>
      </c>
    </row>
    <row r="920" spans="1:10" ht="17.25" customHeight="1" x14ac:dyDescent="0.25">
      <c r="A920" s="261">
        <v>13220</v>
      </c>
      <c r="B920" s="267" t="s">
        <v>214</v>
      </c>
      <c r="C920" s="598">
        <v>29035.119999999999</v>
      </c>
      <c r="D920" s="596">
        <v>123800</v>
      </c>
      <c r="E920" s="598">
        <v>11853.19</v>
      </c>
      <c r="F920" s="422">
        <f t="shared" si="139"/>
        <v>0.40823630141704259</v>
      </c>
      <c r="G920" s="666">
        <f t="shared" si="140"/>
        <v>9.5744668820678516E-2</v>
      </c>
      <c r="H920" s="270">
        <f>E920/E926</f>
        <v>3.3848368763513749E-2</v>
      </c>
    </row>
    <row r="921" spans="1:10" ht="17.25" customHeight="1" x14ac:dyDescent="0.25">
      <c r="A921" s="261">
        <v>13230</v>
      </c>
      <c r="B921" s="267" t="s">
        <v>215</v>
      </c>
      <c r="C921" s="598">
        <v>19996.52</v>
      </c>
      <c r="D921" s="271">
        <v>59800</v>
      </c>
      <c r="E921" s="598">
        <v>6968</v>
      </c>
      <c r="F921" s="422">
        <f t="shared" si="139"/>
        <v>0.34846063214999407</v>
      </c>
      <c r="G921" s="666">
        <f t="shared" si="140"/>
        <v>0.11652173913043479</v>
      </c>
      <c r="H921" s="270">
        <f>E921/E926</f>
        <v>1.9898055590449812E-2</v>
      </c>
    </row>
    <row r="922" spans="1:10" ht="17.25" customHeight="1" x14ac:dyDescent="0.25">
      <c r="A922" s="261">
        <v>13240</v>
      </c>
      <c r="B922" s="267" t="s">
        <v>216</v>
      </c>
      <c r="C922" s="667">
        <v>0</v>
      </c>
      <c r="D922" s="271">
        <v>600</v>
      </c>
      <c r="E922" s="667">
        <v>0</v>
      </c>
      <c r="F922" s="301" t="e">
        <f t="shared" si="139"/>
        <v>#DIV/0!</v>
      </c>
      <c r="G922" s="666">
        <f t="shared" si="140"/>
        <v>0</v>
      </c>
      <c r="H922" s="270">
        <f>E922/E926</f>
        <v>0</v>
      </c>
    </row>
    <row r="923" spans="1:10" ht="17.25" customHeight="1" x14ac:dyDescent="0.25">
      <c r="A923" s="261">
        <v>13250</v>
      </c>
      <c r="B923" s="267" t="s">
        <v>433</v>
      </c>
      <c r="C923" s="598">
        <v>6370.44</v>
      </c>
      <c r="D923" s="271">
        <v>25600</v>
      </c>
      <c r="E923" s="598">
        <v>3714.76</v>
      </c>
      <c r="F923" s="301">
        <f t="shared" si="139"/>
        <v>0.58312455654554485</v>
      </c>
      <c r="G923" s="666">
        <f t="shared" si="140"/>
        <v>0.14510781250000002</v>
      </c>
      <c r="H923" s="270">
        <f>E923/E926</f>
        <v>1.0607993826805303E-2</v>
      </c>
    </row>
    <row r="924" spans="1:10" ht="17.25" customHeight="1" x14ac:dyDescent="0.25">
      <c r="A924" s="261">
        <v>13260</v>
      </c>
      <c r="B924" s="267" t="s">
        <v>311</v>
      </c>
      <c r="C924" s="598">
        <v>0</v>
      </c>
      <c r="D924" s="271">
        <v>0</v>
      </c>
      <c r="E924" s="598">
        <v>0</v>
      </c>
      <c r="F924" s="301" t="e">
        <f t="shared" si="139"/>
        <v>#DIV/0!</v>
      </c>
      <c r="G924" s="666" t="e">
        <f t="shared" si="140"/>
        <v>#DIV/0!</v>
      </c>
      <c r="H924" s="270">
        <f>E924/E926</f>
        <v>0</v>
      </c>
    </row>
    <row r="925" spans="1:10" ht="17.25" customHeight="1" x14ac:dyDescent="0.25">
      <c r="A925" s="261"/>
      <c r="B925" s="267" t="s">
        <v>574</v>
      </c>
      <c r="C925" s="598"/>
      <c r="D925" s="271">
        <v>0</v>
      </c>
      <c r="E925" s="598"/>
      <c r="F925" s="301" t="e">
        <f t="shared" si="139"/>
        <v>#DIV/0!</v>
      </c>
      <c r="G925" s="666" t="e">
        <f t="shared" si="140"/>
        <v>#DIV/0!</v>
      </c>
      <c r="H925" s="270">
        <f>E925/E926</f>
        <v>0</v>
      </c>
    </row>
    <row r="926" spans="1:10" ht="21.75" customHeight="1" x14ac:dyDescent="0.25">
      <c r="A926" s="587"/>
      <c r="B926" s="612" t="s">
        <v>54</v>
      </c>
      <c r="C926" s="274">
        <f>SUM(C919:C925)</f>
        <v>321221.63</v>
      </c>
      <c r="D926" s="754">
        <f t="shared" ref="D926:E926" si="141">SUM(D919:D925)</f>
        <v>1107240</v>
      </c>
      <c r="E926" s="754">
        <f t="shared" si="141"/>
        <v>350184.97000000003</v>
      </c>
      <c r="F926" s="613">
        <f t="shared" si="139"/>
        <v>1.0901662195039605</v>
      </c>
      <c r="G926" s="275">
        <f t="shared" si="140"/>
        <v>0.31626835193815256</v>
      </c>
      <c r="H926" s="276">
        <f>H919+H920+H921+H922+H923+H924+E925</f>
        <v>0.99999999999999989</v>
      </c>
      <c r="J926" s="151"/>
    </row>
    <row r="927" spans="1:10" ht="17.25" customHeight="1" x14ac:dyDescent="0.25">
      <c r="A927" s="51"/>
      <c r="B927" s="51"/>
      <c r="C927" s="51"/>
      <c r="D927" s="51"/>
      <c r="E927" s="51"/>
      <c r="F927" s="51"/>
      <c r="G927" s="51"/>
      <c r="H927" s="30"/>
    </row>
    <row r="928" spans="1:10" ht="17.25" customHeight="1" x14ac:dyDescent="0.25">
      <c r="A928" s="203"/>
      <c r="B928" s="203" t="s">
        <v>548</v>
      </c>
      <c r="C928" s="203"/>
      <c r="D928" s="203"/>
      <c r="E928" s="203"/>
      <c r="F928" s="203"/>
      <c r="G928" s="203"/>
      <c r="H928" s="213"/>
      <c r="I928" s="214"/>
    </row>
    <row r="929" spans="1:9" ht="17.25" customHeight="1" x14ac:dyDescent="0.25">
      <c r="A929" s="203" t="s">
        <v>762</v>
      </c>
      <c r="B929" s="203"/>
      <c r="C929" s="203"/>
      <c r="D929" s="203"/>
      <c r="E929" s="203"/>
      <c r="F929" s="203"/>
      <c r="G929" s="203"/>
      <c r="H929" s="213"/>
      <c r="I929" s="214"/>
    </row>
    <row r="930" spans="1:9" ht="17.25" customHeight="1" x14ac:dyDescent="0.25">
      <c r="A930" s="203" t="s">
        <v>763</v>
      </c>
      <c r="B930" s="203"/>
      <c r="C930" s="203"/>
      <c r="D930" s="203"/>
      <c r="E930" s="203"/>
      <c r="F930" s="203"/>
      <c r="G930" s="203"/>
      <c r="H930" s="213"/>
      <c r="I930" s="214"/>
    </row>
    <row r="931" spans="1:9" ht="17.25" customHeight="1" x14ac:dyDescent="0.25">
      <c r="A931" s="203" t="s">
        <v>764</v>
      </c>
      <c r="B931" s="203"/>
      <c r="C931" s="203"/>
      <c r="D931" s="203"/>
      <c r="E931" s="203"/>
      <c r="F931" s="203"/>
      <c r="G931" s="203"/>
      <c r="H931" s="213"/>
      <c r="I931" s="214"/>
    </row>
    <row r="932" spans="1:9" ht="17.25" customHeight="1" x14ac:dyDescent="0.25">
      <c r="A932" s="203" t="s">
        <v>765</v>
      </c>
      <c r="B932" s="203"/>
      <c r="C932" s="203"/>
      <c r="D932" s="203"/>
      <c r="E932" s="203"/>
      <c r="F932" s="203"/>
      <c r="G932" s="203"/>
      <c r="H932" s="213"/>
      <c r="I932" s="214"/>
    </row>
    <row r="933" spans="1:9" ht="17.25" customHeight="1" x14ac:dyDescent="0.25">
      <c r="A933" s="203"/>
      <c r="B933" s="203"/>
      <c r="C933" s="203"/>
      <c r="D933" s="203"/>
      <c r="E933" s="203"/>
      <c r="F933" s="203"/>
      <c r="G933" s="203"/>
      <c r="H933" s="213"/>
      <c r="I933" s="214"/>
    </row>
    <row r="934" spans="1:9" ht="17.25" customHeight="1" x14ac:dyDescent="0.25">
      <c r="A934" s="51"/>
      <c r="B934" s="51"/>
      <c r="C934" s="51"/>
      <c r="D934" s="51"/>
      <c r="E934" s="51"/>
      <c r="F934" s="51"/>
      <c r="G934" s="51"/>
      <c r="H934" s="30"/>
    </row>
    <row r="935" spans="1:9" ht="17.25" customHeight="1" x14ac:dyDescent="0.25">
      <c r="A935" s="51"/>
      <c r="B935" s="51"/>
      <c r="C935" s="51"/>
      <c r="D935" s="51"/>
      <c r="E935" s="51"/>
      <c r="F935" s="51"/>
      <c r="G935" s="51"/>
      <c r="H935" s="30"/>
    </row>
    <row r="936" spans="1:9" ht="17.25" customHeight="1" x14ac:dyDescent="0.25">
      <c r="A936" s="51"/>
      <c r="B936" s="51"/>
      <c r="C936" s="51"/>
      <c r="D936" s="51"/>
      <c r="E936" s="51"/>
      <c r="F936" s="51"/>
      <c r="G936" s="51"/>
      <c r="H936" s="30"/>
    </row>
    <row r="937" spans="1:9" ht="17.25" customHeight="1" x14ac:dyDescent="0.25">
      <c r="A937" s="51"/>
      <c r="B937" s="51"/>
      <c r="C937" s="51"/>
      <c r="D937" s="51"/>
      <c r="E937" s="51"/>
      <c r="F937" s="51"/>
      <c r="G937" s="51"/>
      <c r="H937" s="30"/>
    </row>
    <row r="938" spans="1:9" ht="17.25" customHeight="1" x14ac:dyDescent="0.25">
      <c r="A938" s="51"/>
      <c r="B938" s="51"/>
      <c r="C938" s="51"/>
      <c r="D938" s="51"/>
      <c r="E938" s="51"/>
      <c r="F938" s="51"/>
      <c r="G938" s="51"/>
      <c r="H938" s="30"/>
    </row>
    <row r="939" spans="1:9" ht="17.25" customHeight="1" x14ac:dyDescent="0.25">
      <c r="A939" s="51"/>
      <c r="B939" s="51"/>
      <c r="C939" s="51"/>
      <c r="D939" s="51"/>
      <c r="E939" s="51"/>
      <c r="F939" s="51"/>
      <c r="G939" s="51"/>
      <c r="H939" s="30"/>
    </row>
    <row r="940" spans="1:9" ht="17.25" customHeight="1" x14ac:dyDescent="0.25">
      <c r="A940" s="51"/>
      <c r="B940" s="51"/>
      <c r="C940" s="51"/>
      <c r="D940" s="51"/>
      <c r="E940" s="51"/>
      <c r="F940" s="51"/>
      <c r="G940" s="51"/>
      <c r="H940" s="30"/>
    </row>
    <row r="941" spans="1:9" ht="17.25" customHeight="1" x14ac:dyDescent="0.25">
      <c r="A941" s="51"/>
      <c r="B941" s="51"/>
      <c r="C941" s="51"/>
      <c r="D941" s="51"/>
      <c r="E941" s="51"/>
      <c r="F941" s="51"/>
      <c r="G941" s="51"/>
      <c r="H941" s="30"/>
    </row>
    <row r="942" spans="1:9" ht="17.25" customHeight="1" x14ac:dyDescent="0.25">
      <c r="A942" s="51"/>
      <c r="B942" s="51"/>
      <c r="C942" s="51"/>
      <c r="D942" s="51"/>
      <c r="E942" s="51"/>
      <c r="F942" s="51"/>
      <c r="G942" s="51"/>
      <c r="H942" s="30"/>
    </row>
    <row r="943" spans="1:9" ht="17.25" customHeight="1" x14ac:dyDescent="0.25">
      <c r="A943" s="51"/>
      <c r="B943" s="51"/>
      <c r="C943" s="51"/>
      <c r="D943" s="51"/>
      <c r="E943" s="51"/>
      <c r="F943" s="51"/>
      <c r="G943" s="51"/>
      <c r="H943" s="30"/>
    </row>
    <row r="944" spans="1:9" ht="17.25" customHeight="1" x14ac:dyDescent="0.25">
      <c r="A944" s="51"/>
      <c r="B944" s="51"/>
      <c r="C944" s="51"/>
      <c r="D944" s="51"/>
      <c r="E944" s="51"/>
      <c r="F944" s="51"/>
      <c r="G944" s="51"/>
      <c r="H944" s="740">
        <v>17</v>
      </c>
    </row>
    <row r="945" spans="1:8" ht="17.25" customHeight="1" x14ac:dyDescent="0.25">
      <c r="A945" s="51"/>
      <c r="B945" s="51"/>
      <c r="C945" s="51"/>
      <c r="D945" s="51"/>
      <c r="E945" s="51"/>
      <c r="F945" s="51"/>
      <c r="G945" s="51"/>
      <c r="H945" s="30"/>
    </row>
    <row r="946" spans="1:8" ht="17.25" customHeight="1" x14ac:dyDescent="0.25">
      <c r="A946" s="765" t="s">
        <v>597</v>
      </c>
      <c r="B946" s="765"/>
      <c r="C946" s="765"/>
      <c r="D946" s="765"/>
      <c r="E946" s="765"/>
      <c r="F946" s="765"/>
      <c r="G946" s="765"/>
      <c r="H946" s="765"/>
    </row>
    <row r="947" spans="1:8" ht="17.25" customHeight="1" x14ac:dyDescent="0.25">
      <c r="A947" s="51"/>
      <c r="B947" s="51"/>
      <c r="C947" s="51"/>
      <c r="D947" s="760" t="s">
        <v>108</v>
      </c>
      <c r="E947" s="51"/>
      <c r="F947" s="51"/>
      <c r="G947" s="51"/>
      <c r="H947" s="30"/>
    </row>
    <row r="948" spans="1:8" ht="17.25" customHeight="1" x14ac:dyDescent="0.25">
      <c r="A948" s="51"/>
      <c r="B948" s="51"/>
      <c r="C948" s="160"/>
      <c r="D948" s="776"/>
      <c r="E948" s="160"/>
      <c r="F948" s="51"/>
      <c r="G948" s="51"/>
      <c r="H948" s="30"/>
    </row>
    <row r="949" spans="1:8" ht="17.25" customHeight="1" x14ac:dyDescent="0.25">
      <c r="A949" s="772" t="s">
        <v>38</v>
      </c>
      <c r="B949" s="762" t="s">
        <v>39</v>
      </c>
      <c r="C949" s="178" t="s">
        <v>59</v>
      </c>
      <c r="D949" s="161" t="s">
        <v>351</v>
      </c>
      <c r="E949" s="120" t="s">
        <v>59</v>
      </c>
      <c r="F949" s="766" t="s">
        <v>41</v>
      </c>
      <c r="G949" s="767"/>
      <c r="H949" s="769" t="s">
        <v>10</v>
      </c>
    </row>
    <row r="950" spans="1:8" ht="17.25" customHeight="1" x14ac:dyDescent="0.25">
      <c r="A950" s="773"/>
      <c r="B950" s="763"/>
      <c r="C950" s="33" t="s">
        <v>563</v>
      </c>
      <c r="D950" s="180" t="s">
        <v>645</v>
      </c>
      <c r="E950" s="33" t="s">
        <v>723</v>
      </c>
      <c r="F950" s="34" t="s">
        <v>8</v>
      </c>
      <c r="G950" s="34" t="s">
        <v>9</v>
      </c>
      <c r="H950" s="770"/>
    </row>
    <row r="951" spans="1:8" ht="17.25" customHeight="1" x14ac:dyDescent="0.25">
      <c r="A951" s="74">
        <v>1</v>
      </c>
      <c r="B951" s="126">
        <v>2</v>
      </c>
      <c r="C951" s="127">
        <v>3</v>
      </c>
      <c r="D951" s="153">
        <v>4</v>
      </c>
      <c r="E951" s="127">
        <v>5</v>
      </c>
      <c r="F951" s="127">
        <v>6</v>
      </c>
      <c r="G951" s="127">
        <v>7</v>
      </c>
      <c r="H951" s="129">
        <v>8</v>
      </c>
    </row>
    <row r="952" spans="1:8" ht="17.25" customHeight="1" x14ac:dyDescent="0.25">
      <c r="A952" s="588">
        <v>16019</v>
      </c>
      <c r="B952" s="589" t="s">
        <v>42</v>
      </c>
      <c r="C952" s="591">
        <v>0</v>
      </c>
      <c r="D952" s="591">
        <v>0</v>
      </c>
      <c r="E952" s="591">
        <v>0</v>
      </c>
      <c r="F952" s="608" t="e">
        <f t="shared" ref="F952:F973" si="142">E952/C952</f>
        <v>#DIV/0!</v>
      </c>
      <c r="G952" s="621" t="e">
        <f>E952/D952</f>
        <v>#DIV/0!</v>
      </c>
      <c r="H952" s="594">
        <f>E952/E984</f>
        <v>0</v>
      </c>
    </row>
    <row r="953" spans="1:8" ht="17.25" customHeight="1" x14ac:dyDescent="0.25">
      <c r="A953" s="588">
        <v>163</v>
      </c>
      <c r="B953" s="603" t="s">
        <v>120</v>
      </c>
      <c r="C953" s="590">
        <f>C954+C955+C956</f>
        <v>33062.07</v>
      </c>
      <c r="D953" s="590">
        <f>D954+D955+D956</f>
        <v>117500</v>
      </c>
      <c r="E953" s="590">
        <f>E954+E955+E956</f>
        <v>32919.94</v>
      </c>
      <c r="F953" s="608">
        <f t="shared" si="142"/>
        <v>0.99570111611281453</v>
      </c>
      <c r="G953" s="621">
        <f t="shared" ref="G953:G973" si="143">E953/D953</f>
        <v>0.28016970212765957</v>
      </c>
      <c r="H953" s="594">
        <f>E953/E984</f>
        <v>9.4007289918810633E-2</v>
      </c>
    </row>
    <row r="954" spans="1:8" ht="17.25" customHeight="1" x14ac:dyDescent="0.25">
      <c r="A954" s="323">
        <v>16319</v>
      </c>
      <c r="B954" s="324" t="s">
        <v>121</v>
      </c>
      <c r="C954" s="271">
        <v>33062.07</v>
      </c>
      <c r="D954" s="271">
        <v>117500</v>
      </c>
      <c r="E954" s="271">
        <v>32919.94</v>
      </c>
      <c r="F954" s="269">
        <f>E954/C954</f>
        <v>0.99570111611281453</v>
      </c>
      <c r="G954" s="622">
        <f>E954/D954</f>
        <v>0.28016970212765957</v>
      </c>
      <c r="H954" s="302">
        <f>E954/E953</f>
        <v>1</v>
      </c>
    </row>
    <row r="955" spans="1:8" ht="17.25" customHeight="1" x14ac:dyDescent="0.25">
      <c r="A955" s="323">
        <v>16519</v>
      </c>
      <c r="B955" s="324" t="s">
        <v>122</v>
      </c>
      <c r="C955" s="271">
        <v>0</v>
      </c>
      <c r="D955" s="271">
        <v>0</v>
      </c>
      <c r="E955" s="271">
        <v>0</v>
      </c>
      <c r="F955" s="269" t="e">
        <f>E955/C955</f>
        <v>#DIV/0!</v>
      </c>
      <c r="G955" s="622" t="e">
        <f>E955/D955</f>
        <v>#DIV/0!</v>
      </c>
      <c r="H955" s="302">
        <f>E955/E953</f>
        <v>0</v>
      </c>
    </row>
    <row r="956" spans="1:8" ht="17.25" customHeight="1" x14ac:dyDescent="0.25">
      <c r="A956" s="323">
        <v>16559</v>
      </c>
      <c r="B956" s="324" t="s">
        <v>432</v>
      </c>
      <c r="C956" s="271">
        <v>0</v>
      </c>
      <c r="D956" s="271">
        <v>0</v>
      </c>
      <c r="E956" s="271">
        <v>0</v>
      </c>
      <c r="F956" s="269" t="e">
        <f>E956/C956</f>
        <v>#DIV/0!</v>
      </c>
      <c r="G956" s="622" t="e">
        <f>E956/D956</f>
        <v>#DIV/0!</v>
      </c>
      <c r="H956" s="302">
        <f>E956/E953</f>
        <v>0</v>
      </c>
    </row>
    <row r="957" spans="1:8" ht="17.25" customHeight="1" x14ac:dyDescent="0.25">
      <c r="A957" s="588">
        <v>16637</v>
      </c>
      <c r="B957" s="589" t="s">
        <v>45</v>
      </c>
      <c r="C957" s="591">
        <v>0</v>
      </c>
      <c r="D957" s="591">
        <v>0</v>
      </c>
      <c r="E957" s="591">
        <v>0</v>
      </c>
      <c r="F957" s="608" t="e">
        <f t="shared" si="142"/>
        <v>#DIV/0!</v>
      </c>
      <c r="G957" s="621" t="e">
        <f t="shared" si="143"/>
        <v>#DIV/0!</v>
      </c>
      <c r="H957" s="594">
        <f>E957/E984</f>
        <v>0</v>
      </c>
    </row>
    <row r="958" spans="1:8" ht="17.25" customHeight="1" x14ac:dyDescent="0.25">
      <c r="A958" s="588">
        <v>16795</v>
      </c>
      <c r="B958" s="589" t="s">
        <v>22</v>
      </c>
      <c r="C958" s="591">
        <v>0</v>
      </c>
      <c r="D958" s="591">
        <v>0</v>
      </c>
      <c r="E958" s="591">
        <v>0</v>
      </c>
      <c r="F958" s="608" t="e">
        <f t="shared" si="142"/>
        <v>#DIV/0!</v>
      </c>
      <c r="G958" s="621" t="e">
        <f t="shared" si="143"/>
        <v>#DIV/0!</v>
      </c>
      <c r="H958" s="594">
        <f>E958/E984</f>
        <v>0</v>
      </c>
    </row>
    <row r="959" spans="1:8" ht="17.25" customHeight="1" x14ac:dyDescent="0.25">
      <c r="A959" s="588">
        <v>16919</v>
      </c>
      <c r="B959" s="589" t="s">
        <v>402</v>
      </c>
      <c r="C959" s="591">
        <v>0</v>
      </c>
      <c r="D959" s="591">
        <v>0</v>
      </c>
      <c r="E959" s="591">
        <v>0</v>
      </c>
      <c r="F959" s="608" t="e">
        <f t="shared" si="142"/>
        <v>#DIV/0!</v>
      </c>
      <c r="G959" s="621" t="e">
        <f t="shared" si="143"/>
        <v>#DIV/0!</v>
      </c>
      <c r="H959" s="594">
        <f>E959/E984</f>
        <v>0</v>
      </c>
    </row>
    <row r="960" spans="1:8" ht="17.25" customHeight="1" x14ac:dyDescent="0.25">
      <c r="A960" s="588">
        <v>17519</v>
      </c>
      <c r="B960" s="589" t="s">
        <v>23</v>
      </c>
      <c r="C960" s="591">
        <v>0</v>
      </c>
      <c r="D960" s="668">
        <v>0</v>
      </c>
      <c r="E960" s="591">
        <v>0</v>
      </c>
      <c r="F960" s="608" t="e">
        <f t="shared" si="142"/>
        <v>#DIV/0!</v>
      </c>
      <c r="G960" s="621" t="e">
        <f t="shared" si="143"/>
        <v>#DIV/0!</v>
      </c>
      <c r="H960" s="594">
        <f>E960/E984</f>
        <v>0</v>
      </c>
    </row>
    <row r="961" spans="1:8" ht="17.25" customHeight="1" x14ac:dyDescent="0.25">
      <c r="A961" s="588">
        <v>180</v>
      </c>
      <c r="B961" s="589" t="s">
        <v>358</v>
      </c>
      <c r="C961" s="591">
        <f>C962+C963</f>
        <v>127574.09999999999</v>
      </c>
      <c r="D961" s="591">
        <f>D962+D963</f>
        <v>530540</v>
      </c>
      <c r="E961" s="591">
        <f>E962+E963</f>
        <v>169810.08</v>
      </c>
      <c r="F961" s="608">
        <f t="shared" si="142"/>
        <v>1.3310701780377052</v>
      </c>
      <c r="G961" s="621">
        <f t="shared" si="143"/>
        <v>0.32007026802880084</v>
      </c>
      <c r="H961" s="594">
        <f>E961/E984</f>
        <v>0.48491538628856629</v>
      </c>
    </row>
    <row r="962" spans="1:8" ht="17.25" customHeight="1" x14ac:dyDescent="0.25">
      <c r="A962" s="323">
        <v>18019</v>
      </c>
      <c r="B962" s="324" t="s">
        <v>123</v>
      </c>
      <c r="C962" s="598">
        <v>122563.26</v>
      </c>
      <c r="D962" s="596">
        <v>511040</v>
      </c>
      <c r="E962" s="598">
        <v>167446.21</v>
      </c>
      <c r="F962" s="269">
        <f>E962/C962</f>
        <v>1.3662023187046428</v>
      </c>
      <c r="G962" s="622">
        <f>E962/D962</f>
        <v>0.32765773716343144</v>
      </c>
      <c r="H962" s="302">
        <f>E962/E961</f>
        <v>0.98607933050853047</v>
      </c>
    </row>
    <row r="963" spans="1:8" ht="17.25" customHeight="1" x14ac:dyDescent="0.25">
      <c r="A963" s="323">
        <v>18295</v>
      </c>
      <c r="B963" s="324" t="s">
        <v>124</v>
      </c>
      <c r="C963" s="271">
        <v>5010.84</v>
      </c>
      <c r="D963" s="596">
        <v>19500</v>
      </c>
      <c r="E963" s="271">
        <v>2363.87</v>
      </c>
      <c r="F963" s="269">
        <f t="shared" si="142"/>
        <v>0.47175124330451579</v>
      </c>
      <c r="G963" s="622">
        <f t="shared" si="143"/>
        <v>0.12122410256410256</v>
      </c>
      <c r="H963" s="302">
        <f>E963/E961</f>
        <v>1.3920669491469528E-2</v>
      </c>
    </row>
    <row r="964" spans="1:8" ht="17.25" customHeight="1" x14ac:dyDescent="0.25">
      <c r="A964" s="588">
        <v>19595</v>
      </c>
      <c r="B964" s="589" t="s">
        <v>125</v>
      </c>
      <c r="C964" s="591">
        <v>0</v>
      </c>
      <c r="D964" s="591">
        <f>0+0</f>
        <v>0</v>
      </c>
      <c r="E964" s="591">
        <v>0</v>
      </c>
      <c r="F964" s="608" t="e">
        <f>E964/C964</f>
        <v>#DIV/0!</v>
      </c>
      <c r="G964" s="621" t="e">
        <f>E964/D964</f>
        <v>#DIV/0!</v>
      </c>
      <c r="H964" s="594">
        <f>E964/E984</f>
        <v>0</v>
      </c>
    </row>
    <row r="965" spans="1:8" ht="17.25" customHeight="1" x14ac:dyDescent="0.25">
      <c r="A965" s="588">
        <v>47019</v>
      </c>
      <c r="B965" s="589" t="s">
        <v>26</v>
      </c>
      <c r="C965" s="591">
        <v>0</v>
      </c>
      <c r="D965" s="591">
        <v>0</v>
      </c>
      <c r="E965" s="591">
        <v>0</v>
      </c>
      <c r="F965" s="608" t="e">
        <f>E965/C965</f>
        <v>#DIV/0!</v>
      </c>
      <c r="G965" s="621" t="e">
        <f>E965/D965</f>
        <v>#DIV/0!</v>
      </c>
      <c r="H965" s="594">
        <f>E965/E984</f>
        <v>0</v>
      </c>
    </row>
    <row r="966" spans="1:8" ht="17.25" customHeight="1" x14ac:dyDescent="0.25">
      <c r="A966" s="588">
        <v>48019</v>
      </c>
      <c r="B966" s="589" t="s">
        <v>48</v>
      </c>
      <c r="C966" s="591">
        <v>0</v>
      </c>
      <c r="D966" s="591">
        <v>0</v>
      </c>
      <c r="E966" s="591">
        <v>0</v>
      </c>
      <c r="F966" s="608" t="e">
        <f>E966/C966</f>
        <v>#DIV/0!</v>
      </c>
      <c r="G966" s="621" t="e">
        <f>E966/D966</f>
        <v>#DIV/0!</v>
      </c>
      <c r="H966" s="594">
        <f>E966/E984</f>
        <v>0</v>
      </c>
    </row>
    <row r="967" spans="1:8" ht="17.25" customHeight="1" x14ac:dyDescent="0.25">
      <c r="A967" s="588">
        <v>650</v>
      </c>
      <c r="B967" s="589" t="s">
        <v>28</v>
      </c>
      <c r="C967" s="590">
        <f>C968+C969</f>
        <v>0</v>
      </c>
      <c r="D967" s="590">
        <f>D968+D969</f>
        <v>0</v>
      </c>
      <c r="E967" s="590">
        <f>E968+E969</f>
        <v>0</v>
      </c>
      <c r="F967" s="608" t="e">
        <f t="shared" si="142"/>
        <v>#DIV/0!</v>
      </c>
      <c r="G967" s="621" t="e">
        <f t="shared" si="143"/>
        <v>#DIV/0!</v>
      </c>
      <c r="H967" s="594">
        <f>E967/E984</f>
        <v>0</v>
      </c>
    </row>
    <row r="968" spans="1:8" ht="17.25" customHeight="1" x14ac:dyDescent="0.25">
      <c r="A968" s="323">
        <v>65095</v>
      </c>
      <c r="B968" s="324" t="s">
        <v>126</v>
      </c>
      <c r="C968" s="271">
        <v>0</v>
      </c>
      <c r="D968" s="271">
        <f>0+0</f>
        <v>0</v>
      </c>
      <c r="E968" s="271">
        <v>0</v>
      </c>
      <c r="F968" s="269" t="e">
        <f>E968/C968</f>
        <v>#DIV/0!</v>
      </c>
      <c r="G968" s="622" t="e">
        <f>E968/D968</f>
        <v>#DIV/0!</v>
      </c>
      <c r="H968" s="302" t="e">
        <f>E968/E967</f>
        <v>#DIV/0!</v>
      </c>
    </row>
    <row r="969" spans="1:8" ht="17.25" customHeight="1" x14ac:dyDescent="0.25">
      <c r="A969" s="323">
        <v>65495</v>
      </c>
      <c r="B969" s="324" t="s">
        <v>127</v>
      </c>
      <c r="C969" s="271">
        <v>0</v>
      </c>
      <c r="D969" s="271">
        <f>0+0</f>
        <v>0</v>
      </c>
      <c r="E969" s="271">
        <v>0</v>
      </c>
      <c r="F969" s="269" t="e">
        <f t="shared" si="142"/>
        <v>#DIV/0!</v>
      </c>
      <c r="G969" s="622" t="e">
        <f t="shared" si="143"/>
        <v>#DIV/0!</v>
      </c>
      <c r="H969" s="302" t="e">
        <f>E969/E967</f>
        <v>#DIV/0!</v>
      </c>
    </row>
    <row r="970" spans="1:8" ht="17.25" customHeight="1" x14ac:dyDescent="0.25">
      <c r="A970" s="588">
        <v>66100</v>
      </c>
      <c r="B970" s="589" t="s">
        <v>30</v>
      </c>
      <c r="C970" s="591">
        <v>0</v>
      </c>
      <c r="D970" s="591">
        <v>0</v>
      </c>
      <c r="E970" s="591">
        <v>0</v>
      </c>
      <c r="F970" s="608" t="e">
        <f t="shared" si="142"/>
        <v>#DIV/0!</v>
      </c>
      <c r="G970" s="621" t="e">
        <f t="shared" si="143"/>
        <v>#DIV/0!</v>
      </c>
      <c r="H970" s="594">
        <f>E970/E984</f>
        <v>0</v>
      </c>
    </row>
    <row r="971" spans="1:8" ht="17.25" customHeight="1" x14ac:dyDescent="0.25">
      <c r="A971" s="588">
        <v>730</v>
      </c>
      <c r="B971" s="589" t="s">
        <v>50</v>
      </c>
      <c r="C971" s="602">
        <f>C972+C973</f>
        <v>54136.12</v>
      </c>
      <c r="D971" s="602">
        <f>D972+D973</f>
        <v>156000</v>
      </c>
      <c r="E971" s="602">
        <f>E972+E973</f>
        <v>43830.22</v>
      </c>
      <c r="F971" s="608">
        <f t="shared" si="142"/>
        <v>0.80962987373310091</v>
      </c>
      <c r="G971" s="621">
        <f t="shared" si="143"/>
        <v>0.28096294871794875</v>
      </c>
      <c r="H971" s="594">
        <f>E971/E984</f>
        <v>0.12516305311447262</v>
      </c>
    </row>
    <row r="972" spans="1:8" ht="17.25" customHeight="1" x14ac:dyDescent="0.25">
      <c r="A972" s="323">
        <v>73028</v>
      </c>
      <c r="B972" s="324" t="s">
        <v>140</v>
      </c>
      <c r="C972" s="271">
        <v>0</v>
      </c>
      <c r="D972" s="271">
        <f>0+0</f>
        <v>0</v>
      </c>
      <c r="E972" s="271">
        <v>0</v>
      </c>
      <c r="F972" s="269" t="e">
        <f t="shared" si="142"/>
        <v>#DIV/0!</v>
      </c>
      <c r="G972" s="622" t="e">
        <f t="shared" si="143"/>
        <v>#DIV/0!</v>
      </c>
      <c r="H972" s="302">
        <f>E972/E971</f>
        <v>0</v>
      </c>
    </row>
    <row r="973" spans="1:8" ht="17.25" customHeight="1" x14ac:dyDescent="0.25">
      <c r="A973" s="323">
        <v>74100</v>
      </c>
      <c r="B973" s="324" t="s">
        <v>141</v>
      </c>
      <c r="C973" s="271">
        <v>54136.12</v>
      </c>
      <c r="D973" s="271">
        <v>156000</v>
      </c>
      <c r="E973" s="271">
        <v>43830.22</v>
      </c>
      <c r="F973" s="269">
        <f t="shared" si="142"/>
        <v>0.80962987373310091</v>
      </c>
      <c r="G973" s="622">
        <f t="shared" si="143"/>
        <v>0.28096294871794875</v>
      </c>
      <c r="H973" s="302">
        <f>E973/E971</f>
        <v>1</v>
      </c>
    </row>
    <row r="974" spans="1:8" ht="17.25" customHeight="1" x14ac:dyDescent="0.25">
      <c r="A974" s="588">
        <v>75591</v>
      </c>
      <c r="B974" s="589" t="s">
        <v>424</v>
      </c>
      <c r="C974" s="591">
        <v>1754.54</v>
      </c>
      <c r="D974" s="591">
        <v>20200</v>
      </c>
      <c r="E974" s="591">
        <v>2417.2399999999998</v>
      </c>
      <c r="F974" s="608">
        <f>E974/C974</f>
        <v>1.3777058374274738</v>
      </c>
      <c r="G974" s="621">
        <f>E974/D974</f>
        <v>0.11966534653465345</v>
      </c>
      <c r="H974" s="594">
        <f>E974/E984</f>
        <v>6.902751994181818E-3</v>
      </c>
    </row>
    <row r="975" spans="1:8" ht="17.25" customHeight="1" x14ac:dyDescent="0.25">
      <c r="A975" s="588">
        <v>75592</v>
      </c>
      <c r="B975" s="589" t="s">
        <v>529</v>
      </c>
      <c r="C975" s="591">
        <v>0</v>
      </c>
      <c r="D975" s="591">
        <v>5000</v>
      </c>
      <c r="E975" s="591">
        <v>833</v>
      </c>
      <c r="F975" s="608" t="e">
        <f>E975/C975</f>
        <v>#DIV/0!</v>
      </c>
      <c r="G975" s="621">
        <f>E975/D975</f>
        <v>0.1666</v>
      </c>
      <c r="H975" s="594">
        <f>E975/E984</f>
        <v>2.3787428683761042E-3</v>
      </c>
    </row>
    <row r="976" spans="1:8" ht="17.25" customHeight="1" x14ac:dyDescent="0.25">
      <c r="A976" s="588">
        <v>850</v>
      </c>
      <c r="B976" s="603" t="s">
        <v>33</v>
      </c>
      <c r="C976" s="602">
        <f t="shared" ref="C976" si="144">C977+C978</f>
        <v>31077.8</v>
      </c>
      <c r="D976" s="602">
        <f t="shared" ref="D976:E976" si="145">D977+D978</f>
        <v>83000</v>
      </c>
      <c r="E976" s="602">
        <f t="shared" si="145"/>
        <v>31173.68</v>
      </c>
      <c r="F976" s="592">
        <f>E976/C976</f>
        <v>1.0030851604682443</v>
      </c>
      <c r="G976" s="592">
        <f>E976/D976</f>
        <v>0.37558650602409638</v>
      </c>
      <c r="H976" s="594">
        <f>E976/E984</f>
        <v>8.9020611021655219E-2</v>
      </c>
    </row>
    <row r="977" spans="1:11" ht="17.25" customHeight="1" x14ac:dyDescent="0.25">
      <c r="A977" s="323">
        <v>85019</v>
      </c>
      <c r="B977" s="324" t="s">
        <v>33</v>
      </c>
      <c r="C977" s="271">
        <v>31077.8</v>
      </c>
      <c r="D977" s="271">
        <v>78000</v>
      </c>
      <c r="E977" s="271">
        <v>31173.68</v>
      </c>
      <c r="F977" s="269">
        <f t="shared" ref="F977:F978" si="146">E977/C977</f>
        <v>1.0030851604682443</v>
      </c>
      <c r="G977" s="622">
        <f t="shared" ref="G977:G978" si="147">E977/D977</f>
        <v>0.39966256410256412</v>
      </c>
      <c r="H977" s="302">
        <f>E977/E976</f>
        <v>1</v>
      </c>
    </row>
    <row r="978" spans="1:11" ht="17.25" customHeight="1" x14ac:dyDescent="0.25">
      <c r="A978" s="323">
        <v>85184</v>
      </c>
      <c r="B978" s="324" t="s">
        <v>373</v>
      </c>
      <c r="C978" s="271">
        <v>0</v>
      </c>
      <c r="D978" s="271">
        <v>5000</v>
      </c>
      <c r="E978" s="271">
        <v>0</v>
      </c>
      <c r="F978" s="269" t="e">
        <f t="shared" si="146"/>
        <v>#DIV/0!</v>
      </c>
      <c r="G978" s="622">
        <f t="shared" si="147"/>
        <v>0</v>
      </c>
      <c r="H978" s="302">
        <f>E978/E976</f>
        <v>0</v>
      </c>
    </row>
    <row r="979" spans="1:11" ht="17.25" customHeight="1" x14ac:dyDescent="0.25">
      <c r="A979" s="588">
        <v>920</v>
      </c>
      <c r="B979" s="589" t="s">
        <v>53</v>
      </c>
      <c r="C979" s="669">
        <f>C980+C981+C982+C983</f>
        <v>73617</v>
      </c>
      <c r="D979" s="669">
        <f>D980+D981+D982+D983</f>
        <v>195000</v>
      </c>
      <c r="E979" s="669">
        <f>E980+E981+E982+E983</f>
        <v>69200.81</v>
      </c>
      <c r="F979" s="670">
        <f t="shared" ref="F979:F984" si="148">E979/C979</f>
        <v>0.94001127456973255</v>
      </c>
      <c r="G979" s="671">
        <f t="shared" ref="G979:G984" si="149">E979/D979</f>
        <v>0.3548759487179487</v>
      </c>
      <c r="H979" s="594">
        <f>E979/E984</f>
        <v>0.19761216479393734</v>
      </c>
    </row>
    <row r="980" spans="1:11" ht="17.25" customHeight="1" x14ac:dyDescent="0.25">
      <c r="A980" s="323">
        <v>92095</v>
      </c>
      <c r="B980" s="324" t="s">
        <v>140</v>
      </c>
      <c r="C980" s="271">
        <v>73617</v>
      </c>
      <c r="D980" s="672">
        <v>195000</v>
      </c>
      <c r="E980" s="271">
        <v>69200.81</v>
      </c>
      <c r="F980" s="269">
        <f t="shared" si="148"/>
        <v>0.94001127456973255</v>
      </c>
      <c r="G980" s="622">
        <f t="shared" si="149"/>
        <v>0.3548759487179487</v>
      </c>
      <c r="H980" s="302">
        <f>E980/E979</f>
        <v>1</v>
      </c>
    </row>
    <row r="981" spans="1:11" ht="17.25" customHeight="1" x14ac:dyDescent="0.25">
      <c r="A981" s="323">
        <v>92570</v>
      </c>
      <c r="B981" s="324" t="s">
        <v>390</v>
      </c>
      <c r="C981" s="271">
        <f>0</f>
        <v>0</v>
      </c>
      <c r="D981" s="672">
        <f>0+0</f>
        <v>0</v>
      </c>
      <c r="E981" s="271">
        <f>0</f>
        <v>0</v>
      </c>
      <c r="F981" s="269" t="e">
        <f t="shared" si="148"/>
        <v>#DIV/0!</v>
      </c>
      <c r="G981" s="622" t="e">
        <f t="shared" si="149"/>
        <v>#DIV/0!</v>
      </c>
      <c r="H981" s="302">
        <f>E981/E979</f>
        <v>0</v>
      </c>
    </row>
    <row r="982" spans="1:11" ht="17.25" customHeight="1" x14ac:dyDescent="0.25">
      <c r="A982" s="323">
        <v>93540</v>
      </c>
      <c r="B982" s="324" t="s">
        <v>142</v>
      </c>
      <c r="C982" s="271">
        <f>0</f>
        <v>0</v>
      </c>
      <c r="D982" s="672">
        <f>0+0</f>
        <v>0</v>
      </c>
      <c r="E982" s="271">
        <f>0</f>
        <v>0</v>
      </c>
      <c r="F982" s="269" t="e">
        <f t="shared" si="148"/>
        <v>#DIV/0!</v>
      </c>
      <c r="G982" s="622" t="e">
        <f t="shared" si="149"/>
        <v>#DIV/0!</v>
      </c>
      <c r="H982" s="302">
        <f>E982/E979</f>
        <v>0</v>
      </c>
    </row>
    <row r="983" spans="1:11" ht="17.25" customHeight="1" x14ac:dyDescent="0.25">
      <c r="A983" s="323">
        <v>94740</v>
      </c>
      <c r="B983" s="324" t="s">
        <v>143</v>
      </c>
      <c r="C983" s="271">
        <f>0</f>
        <v>0</v>
      </c>
      <c r="D983" s="672">
        <f>0+0</f>
        <v>0</v>
      </c>
      <c r="E983" s="271">
        <f>0</f>
        <v>0</v>
      </c>
      <c r="F983" s="269" t="e">
        <f t="shared" si="148"/>
        <v>#DIV/0!</v>
      </c>
      <c r="G983" s="622" t="e">
        <f t="shared" si="149"/>
        <v>#DIV/0!</v>
      </c>
      <c r="H983" s="302">
        <f>E983/E979</f>
        <v>0</v>
      </c>
    </row>
    <row r="984" spans="1:11" ht="17.25" customHeight="1" x14ac:dyDescent="0.25">
      <c r="A984" s="588"/>
      <c r="B984" s="589" t="s">
        <v>54</v>
      </c>
      <c r="C984" s="665">
        <f>C952+C953+C957+C958+C959+C960+C961+C964+C965+C966+C966+C967+C968+C970+C971+C974+C976+C979</f>
        <v>321221.63</v>
      </c>
      <c r="D984" s="665">
        <f>D952+D953+D957+D958+D959+D960+D961+D964+D965+D966+D966+D967+D968+D970+D971+D974+D975+D976+D979</f>
        <v>1107240</v>
      </c>
      <c r="E984" s="665">
        <f>E952+E953+E957+E958+E959+E960+E961+E964+E965+E966+E966+E967+E968+E970+E971+E974+E975+E976+E979</f>
        <v>350184.97</v>
      </c>
      <c r="F984" s="608">
        <f t="shared" si="148"/>
        <v>1.0901662195039605</v>
      </c>
      <c r="G984" s="621">
        <f t="shared" si="149"/>
        <v>0.3162683519381525</v>
      </c>
      <c r="H984" s="594">
        <f>H952+H953+H957+H958+H959+H960+H961+H964+H965+H966+H967+H970+H971+H974+H976+H979</f>
        <v>0.99762125713162386</v>
      </c>
    </row>
    <row r="985" spans="1:11" ht="17.25" customHeight="1" x14ac:dyDescent="0.25">
      <c r="A985" s="55"/>
      <c r="B985" s="55"/>
      <c r="C985" s="55"/>
      <c r="D985" s="55"/>
      <c r="E985" s="55"/>
      <c r="F985" s="55"/>
      <c r="G985" s="55"/>
      <c r="H985" s="156"/>
    </row>
    <row r="986" spans="1:11" ht="17.25" customHeight="1" x14ac:dyDescent="0.25">
      <c r="A986" s="202"/>
      <c r="B986" s="761" t="s">
        <v>319</v>
      </c>
      <c r="C986" s="761"/>
      <c r="D986" s="761"/>
      <c r="E986" s="761"/>
      <c r="F986" s="761"/>
      <c r="G986" s="761"/>
      <c r="H986" s="761"/>
      <c r="I986" s="214"/>
      <c r="J986" s="214"/>
      <c r="K986" s="214"/>
    </row>
    <row r="987" spans="1:11" ht="17.25" customHeight="1" x14ac:dyDescent="0.25">
      <c r="A987" s="202" t="s">
        <v>794</v>
      </c>
      <c r="B987" s="202"/>
      <c r="C987" s="202"/>
      <c r="D987" s="202"/>
      <c r="E987" s="202"/>
      <c r="F987" s="202"/>
      <c r="G987" s="202"/>
      <c r="H987" s="202"/>
      <c r="I987" s="214"/>
      <c r="J987" s="214"/>
      <c r="K987" s="214"/>
    </row>
    <row r="988" spans="1:11" ht="17.25" customHeight="1" x14ac:dyDescent="0.25">
      <c r="A988" s="202" t="s">
        <v>795</v>
      </c>
      <c r="B988" s="202"/>
      <c r="C988" s="225"/>
      <c r="D988" s="225"/>
      <c r="E988" s="202"/>
      <c r="F988" s="202"/>
      <c r="G988" s="202"/>
      <c r="H988" s="213"/>
      <c r="I988" s="214"/>
      <c r="J988" s="214"/>
      <c r="K988" s="214"/>
    </row>
    <row r="989" spans="1:11" ht="17.25" customHeight="1" x14ac:dyDescent="0.25">
      <c r="A989" s="202" t="s">
        <v>766</v>
      </c>
      <c r="B989" s="202"/>
      <c r="C989" s="225"/>
      <c r="D989" s="225"/>
      <c r="E989" s="202"/>
      <c r="F989" s="202"/>
      <c r="G989" s="202"/>
      <c r="H989" s="213"/>
    </row>
    <row r="990" spans="1:11" ht="17.25" customHeight="1" x14ac:dyDescent="0.25">
      <c r="A990" s="202"/>
      <c r="B990" s="202"/>
      <c r="C990" s="225"/>
      <c r="D990" s="225"/>
      <c r="E990" s="202"/>
      <c r="F990" s="202"/>
      <c r="G990" s="202"/>
      <c r="H990" s="213"/>
    </row>
    <row r="991" spans="1:11" ht="17.25" customHeight="1" x14ac:dyDescent="0.25">
      <c r="A991" s="202"/>
      <c r="B991" s="202"/>
      <c r="C991" s="225"/>
      <c r="D991" s="225"/>
      <c r="E991" s="202"/>
      <c r="F991" s="202"/>
      <c r="G991" s="202"/>
      <c r="H991" s="213"/>
    </row>
    <row r="992" spans="1:11" ht="17.25" customHeight="1" x14ac:dyDescent="0.25">
      <c r="A992" s="202"/>
      <c r="B992" s="55"/>
      <c r="C992" s="95"/>
      <c r="D992" s="95"/>
      <c r="E992" s="55"/>
      <c r="F992" s="55"/>
      <c r="G992" s="55"/>
      <c r="H992" s="30"/>
    </row>
    <row r="993" spans="1:8" ht="17.25" customHeight="1" x14ac:dyDescent="0.25">
      <c r="A993" s="202"/>
      <c r="B993" s="55"/>
      <c r="C993" s="95"/>
      <c r="D993" s="95"/>
      <c r="E993" s="55"/>
      <c r="F993" s="55"/>
      <c r="G993" s="55"/>
      <c r="H993" s="30"/>
    </row>
    <row r="994" spans="1:8" ht="17.25" customHeight="1" x14ac:dyDescent="0.25">
      <c r="A994" s="202"/>
      <c r="B994" s="55"/>
      <c r="C994" s="95"/>
      <c r="D994" s="95"/>
      <c r="E994" s="55"/>
      <c r="F994" s="55"/>
      <c r="G994" s="55"/>
      <c r="H994" s="30"/>
    </row>
    <row r="995" spans="1:8" ht="17.25" customHeight="1" x14ac:dyDescent="0.25">
      <c r="A995" s="202"/>
      <c r="B995" s="55"/>
      <c r="C995" s="95"/>
      <c r="D995" s="95"/>
      <c r="E995" s="55"/>
      <c r="F995" s="55"/>
      <c r="G995" s="55"/>
      <c r="H995" s="740">
        <v>18</v>
      </c>
    </row>
    <row r="996" spans="1:8" ht="17.25" customHeight="1" x14ac:dyDescent="0.25">
      <c r="A996" s="202"/>
      <c r="B996" s="55"/>
      <c r="C996" s="95"/>
      <c r="D996" s="95"/>
      <c r="E996" s="55"/>
      <c r="F996" s="55"/>
      <c r="G996" s="55"/>
      <c r="H996" s="30"/>
    </row>
    <row r="997" spans="1:8" ht="17.25" customHeight="1" x14ac:dyDescent="0.25">
      <c r="A997" s="51"/>
      <c r="B997" s="137" t="s">
        <v>217</v>
      </c>
      <c r="C997" s="92"/>
      <c r="D997" s="92"/>
      <c r="E997" s="66"/>
      <c r="F997" s="51"/>
      <c r="G997" s="51"/>
      <c r="H997" s="30"/>
    </row>
    <row r="998" spans="1:8" ht="17.25" customHeight="1" x14ac:dyDescent="0.25">
      <c r="A998" s="55"/>
      <c r="B998" s="55"/>
      <c r="C998" s="55"/>
      <c r="D998" s="55"/>
      <c r="E998" s="55"/>
      <c r="F998" s="55"/>
      <c r="G998" s="55"/>
      <c r="H998" s="30"/>
    </row>
    <row r="999" spans="1:8" ht="17.25" customHeight="1" x14ac:dyDescent="0.25">
      <c r="A999" s="761" t="s">
        <v>767</v>
      </c>
      <c r="B999" s="761"/>
      <c r="C999" s="761"/>
      <c r="D999" s="761"/>
      <c r="E999" s="761"/>
      <c r="F999" s="761"/>
      <c r="G999" s="761"/>
      <c r="H999" s="761"/>
    </row>
    <row r="1000" spans="1:8" ht="17.25" customHeight="1" x14ac:dyDescent="0.25">
      <c r="A1000" s="761" t="s">
        <v>768</v>
      </c>
      <c r="B1000" s="761"/>
      <c r="C1000" s="761"/>
      <c r="D1000" s="761"/>
      <c r="E1000" s="761"/>
      <c r="F1000" s="761"/>
      <c r="G1000" s="761"/>
      <c r="H1000" s="761"/>
    </row>
    <row r="1001" spans="1:8" ht="17.25" customHeight="1" x14ac:dyDescent="0.25">
      <c r="A1001" s="51"/>
      <c r="B1001" s="51"/>
      <c r="C1001" s="760" t="s">
        <v>108</v>
      </c>
      <c r="D1001" s="760"/>
      <c r="E1001" s="760"/>
      <c r="F1001" s="51"/>
      <c r="G1001" s="51"/>
      <c r="H1001" s="30"/>
    </row>
    <row r="1002" spans="1:8" ht="17.25" customHeight="1" x14ac:dyDescent="0.25">
      <c r="A1002" s="51"/>
      <c r="B1002" s="51"/>
      <c r="C1002" s="776"/>
      <c r="D1002" s="776"/>
      <c r="E1002" s="776"/>
      <c r="F1002" s="51"/>
      <c r="G1002" s="51"/>
      <c r="H1002" s="30"/>
    </row>
    <row r="1003" spans="1:8" ht="17.25" customHeight="1" x14ac:dyDescent="0.25">
      <c r="A1003" s="762" t="s">
        <v>112</v>
      </c>
      <c r="B1003" s="762" t="s">
        <v>109</v>
      </c>
      <c r="C1003" s="120" t="s">
        <v>59</v>
      </c>
      <c r="D1003" s="161" t="s">
        <v>351</v>
      </c>
      <c r="E1003" s="120" t="s">
        <v>59</v>
      </c>
      <c r="F1003" s="766" t="s">
        <v>41</v>
      </c>
      <c r="G1003" s="767"/>
      <c r="H1003" s="769" t="s">
        <v>10</v>
      </c>
    </row>
    <row r="1004" spans="1:8" ht="17.25" customHeight="1" x14ac:dyDescent="0.25">
      <c r="A1004" s="763"/>
      <c r="B1004" s="763"/>
      <c r="C1004" s="33" t="s">
        <v>563</v>
      </c>
      <c r="D1004" s="180" t="s">
        <v>645</v>
      </c>
      <c r="E1004" s="33" t="s">
        <v>723</v>
      </c>
      <c r="F1004" s="34" t="s">
        <v>8</v>
      </c>
      <c r="G1004" s="34" t="s">
        <v>9</v>
      </c>
      <c r="H1004" s="770"/>
    </row>
    <row r="1005" spans="1:8" ht="17.25" customHeight="1" x14ac:dyDescent="0.25">
      <c r="A1005" s="74">
        <v>1</v>
      </c>
      <c r="B1005" s="126">
        <v>2</v>
      </c>
      <c r="C1005" s="127">
        <v>3</v>
      </c>
      <c r="D1005" s="153">
        <v>4</v>
      </c>
      <c r="E1005" s="127">
        <v>5</v>
      </c>
      <c r="F1005" s="127">
        <v>6</v>
      </c>
      <c r="G1005" s="127">
        <v>7</v>
      </c>
      <c r="H1005" s="129">
        <v>8</v>
      </c>
    </row>
    <row r="1006" spans="1:8" ht="17.25" customHeight="1" x14ac:dyDescent="0.25">
      <c r="A1006" s="266">
        <v>10</v>
      </c>
      <c r="B1006" s="421" t="s">
        <v>134</v>
      </c>
      <c r="C1006" s="673">
        <v>0</v>
      </c>
      <c r="D1006" s="271">
        <v>49647</v>
      </c>
      <c r="E1006" s="674">
        <v>0</v>
      </c>
      <c r="F1006" s="301" t="e">
        <f t="shared" ref="F1006:F1011" si="150">E1006/C1006</f>
        <v>#DIV/0!</v>
      </c>
      <c r="G1006" s="301">
        <f t="shared" ref="G1006:G1011" si="151">E1006/D1006</f>
        <v>0</v>
      </c>
      <c r="H1006" s="270">
        <f>E1006/E1011</f>
        <v>0</v>
      </c>
    </row>
    <row r="1007" spans="1:8" ht="17.25" customHeight="1" x14ac:dyDescent="0.25">
      <c r="A1007" s="266">
        <v>21</v>
      </c>
      <c r="B1007" s="421" t="s">
        <v>113</v>
      </c>
      <c r="C1007" s="271">
        <v>118356.96</v>
      </c>
      <c r="D1007" s="271">
        <v>1310353</v>
      </c>
      <c r="E1007" s="271">
        <v>48760</v>
      </c>
      <c r="F1007" s="301">
        <f>E1007/C1007</f>
        <v>0.41197408247051964</v>
      </c>
      <c r="G1007" s="301">
        <f>E1007/D1007</f>
        <v>3.721134686607349E-2</v>
      </c>
      <c r="H1007" s="270">
        <f>E1007/E1011</f>
        <v>1</v>
      </c>
    </row>
    <row r="1008" spans="1:8" ht="17.25" customHeight="1" x14ac:dyDescent="0.25">
      <c r="A1008" s="266">
        <v>22</v>
      </c>
      <c r="B1008" s="421" t="s">
        <v>114</v>
      </c>
      <c r="C1008" s="673">
        <v>0</v>
      </c>
      <c r="D1008" s="271">
        <v>0</v>
      </c>
      <c r="E1008" s="674">
        <v>0</v>
      </c>
      <c r="F1008" s="301" t="e">
        <f t="shared" si="150"/>
        <v>#DIV/0!</v>
      </c>
      <c r="G1008" s="301" t="e">
        <f t="shared" si="151"/>
        <v>#DIV/0!</v>
      </c>
      <c r="H1008" s="270">
        <f>E1008/E1011</f>
        <v>0</v>
      </c>
    </row>
    <row r="1009" spans="1:8" ht="17.25" customHeight="1" x14ac:dyDescent="0.25">
      <c r="A1009" s="266">
        <v>31</v>
      </c>
      <c r="B1009" s="421" t="s">
        <v>115</v>
      </c>
      <c r="C1009" s="673">
        <f>0</f>
        <v>0</v>
      </c>
      <c r="D1009" s="271">
        <v>0</v>
      </c>
      <c r="E1009" s="674">
        <v>0</v>
      </c>
      <c r="F1009" s="301" t="e">
        <f t="shared" si="150"/>
        <v>#DIV/0!</v>
      </c>
      <c r="G1009" s="301" t="e">
        <f t="shared" si="151"/>
        <v>#DIV/0!</v>
      </c>
      <c r="H1009" s="270">
        <f>E1009/E1011</f>
        <v>0</v>
      </c>
    </row>
    <row r="1010" spans="1:8" ht="17.25" customHeight="1" x14ac:dyDescent="0.25">
      <c r="A1010" s="266"/>
      <c r="B1010" s="421" t="s">
        <v>145</v>
      </c>
      <c r="C1010" s="673">
        <f>0</f>
        <v>0</v>
      </c>
      <c r="D1010" s="271">
        <v>24231.32</v>
      </c>
      <c r="E1010" s="674">
        <v>0</v>
      </c>
      <c r="F1010" s="301" t="e">
        <f t="shared" si="150"/>
        <v>#DIV/0!</v>
      </c>
      <c r="G1010" s="301">
        <f t="shared" si="151"/>
        <v>0</v>
      </c>
      <c r="H1010" s="270">
        <f>E1010/E1011</f>
        <v>0</v>
      </c>
    </row>
    <row r="1011" spans="1:8" ht="19.5" customHeight="1" x14ac:dyDescent="0.25">
      <c r="A1011" s="587"/>
      <c r="B1011" s="612" t="s">
        <v>118</v>
      </c>
      <c r="C1011" s="754">
        <f>SUM(C1006:C1010)</f>
        <v>118356.96</v>
      </c>
      <c r="D1011" s="274">
        <f>SUM(D1006:D1010)</f>
        <v>1384231.32</v>
      </c>
      <c r="E1011" s="758">
        <f>SUM(E1006:E1010)</f>
        <v>48760</v>
      </c>
      <c r="F1011" s="613">
        <f t="shared" si="150"/>
        <v>0.41197408247051964</v>
      </c>
      <c r="G1011" s="613">
        <f t="shared" si="151"/>
        <v>3.5225326356580343E-2</v>
      </c>
      <c r="H1011" s="276">
        <f>H1006+H1007+H1008+H1009+H1010</f>
        <v>1</v>
      </c>
    </row>
    <row r="1012" spans="1:8" ht="17.25" customHeight="1" x14ac:dyDescent="0.25">
      <c r="A1012" s="93"/>
      <c r="B1012" s="76"/>
      <c r="C1012" s="64"/>
      <c r="D1012" s="64"/>
      <c r="E1012" s="64"/>
      <c r="F1012" s="65"/>
      <c r="G1012" s="65"/>
      <c r="H1012" s="30"/>
    </row>
    <row r="1013" spans="1:8" ht="17.25" customHeight="1" x14ac:dyDescent="0.25">
      <c r="A1013" s="765" t="s">
        <v>769</v>
      </c>
      <c r="B1013" s="765"/>
      <c r="C1013" s="765"/>
      <c r="D1013" s="765"/>
      <c r="E1013" s="765"/>
      <c r="F1013" s="765"/>
      <c r="G1013" s="765"/>
      <c r="H1013" s="765"/>
    </row>
    <row r="1014" spans="1:8" ht="17.25" customHeight="1" x14ac:dyDescent="0.25">
      <c r="A1014" s="51"/>
      <c r="B1014" s="51"/>
      <c r="D1014" s="99"/>
      <c r="E1014" s="99"/>
      <c r="F1014" s="51"/>
      <c r="G1014" s="51"/>
      <c r="H1014" s="30"/>
    </row>
    <row r="1015" spans="1:8" ht="17.25" customHeight="1" x14ac:dyDescent="0.25">
      <c r="A1015" s="51"/>
      <c r="B1015" s="51"/>
      <c r="C1015" s="99"/>
      <c r="D1015" s="99"/>
      <c r="E1015" s="99"/>
      <c r="F1015" s="51"/>
      <c r="G1015" s="51"/>
      <c r="H1015" s="30"/>
    </row>
    <row r="1016" spans="1:8" ht="21.75" customHeight="1" x14ac:dyDescent="0.25">
      <c r="A1016" s="51"/>
      <c r="B1016" s="51"/>
      <c r="C1016" s="168"/>
      <c r="D1016" s="166" t="s">
        <v>108</v>
      </c>
      <c r="E1016" s="168"/>
      <c r="F1016" s="51"/>
      <c r="G1016" s="51"/>
      <c r="H1016" s="30"/>
    </row>
    <row r="1017" spans="1:8" ht="17.25" customHeight="1" x14ac:dyDescent="0.25">
      <c r="A1017" s="49" t="s">
        <v>58</v>
      </c>
      <c r="B1017" s="762" t="s">
        <v>39</v>
      </c>
      <c r="C1017" s="120" t="s">
        <v>59</v>
      </c>
      <c r="D1017" s="161" t="s">
        <v>351</v>
      </c>
      <c r="E1017" s="120" t="s">
        <v>59</v>
      </c>
      <c r="F1017" s="766" t="s">
        <v>41</v>
      </c>
      <c r="G1017" s="767"/>
      <c r="H1017" s="769" t="s">
        <v>10</v>
      </c>
    </row>
    <row r="1018" spans="1:8" ht="17.25" customHeight="1" x14ac:dyDescent="0.25">
      <c r="A1018" s="62" t="s">
        <v>339</v>
      </c>
      <c r="B1018" s="763"/>
      <c r="C1018" s="33" t="s">
        <v>563</v>
      </c>
      <c r="D1018" s="180" t="s">
        <v>645</v>
      </c>
      <c r="E1018" s="33" t="s">
        <v>723</v>
      </c>
      <c r="F1018" s="34" t="s">
        <v>8</v>
      </c>
      <c r="G1018" s="34" t="s">
        <v>9</v>
      </c>
      <c r="H1018" s="770"/>
    </row>
    <row r="1019" spans="1:8" ht="17.25" customHeight="1" x14ac:dyDescent="0.25">
      <c r="A1019" s="74">
        <v>1</v>
      </c>
      <c r="B1019" s="126">
        <v>2</v>
      </c>
      <c r="C1019" s="127">
        <v>3</v>
      </c>
      <c r="D1019" s="153">
        <v>4</v>
      </c>
      <c r="E1019" s="127">
        <v>5</v>
      </c>
      <c r="F1019" s="127">
        <v>6</v>
      </c>
      <c r="G1019" s="127">
        <v>7</v>
      </c>
      <c r="H1019" s="129">
        <v>8</v>
      </c>
    </row>
    <row r="1020" spans="1:8" ht="17.25" customHeight="1" x14ac:dyDescent="0.25">
      <c r="A1020" s="266">
        <v>21110</v>
      </c>
      <c r="B1020" s="283" t="s">
        <v>307</v>
      </c>
      <c r="C1020" s="615">
        <v>0</v>
      </c>
      <c r="D1020" s="271">
        <v>0</v>
      </c>
      <c r="E1020" s="618">
        <v>0</v>
      </c>
      <c r="F1020" s="622" t="e">
        <f t="shared" ref="F1020:F1032" si="152">E1020/C1020</f>
        <v>#DIV/0!</v>
      </c>
      <c r="G1020" s="622" t="e">
        <f t="shared" ref="G1020:G1032" si="153">E1020/D1020</f>
        <v>#DIV/0!</v>
      </c>
      <c r="H1020" s="270">
        <f>E1020/E1032</f>
        <v>0</v>
      </c>
    </row>
    <row r="1021" spans="1:8" ht="17.25" customHeight="1" x14ac:dyDescent="0.25">
      <c r="A1021" s="261">
        <v>21120</v>
      </c>
      <c r="B1021" s="283" t="s">
        <v>434</v>
      </c>
      <c r="C1021" s="615">
        <v>0</v>
      </c>
      <c r="D1021" s="271">
        <v>0</v>
      </c>
      <c r="E1021" s="618">
        <v>0</v>
      </c>
      <c r="F1021" s="622" t="e">
        <f t="shared" si="152"/>
        <v>#DIV/0!</v>
      </c>
      <c r="G1021" s="622" t="e">
        <f t="shared" si="153"/>
        <v>#DIV/0!</v>
      </c>
      <c r="H1021" s="270">
        <f>E1021/E1032</f>
        <v>0</v>
      </c>
    </row>
    <row r="1022" spans="1:8" ht="17.25" customHeight="1" x14ac:dyDescent="0.25">
      <c r="A1022" s="261">
        <v>21200</v>
      </c>
      <c r="B1022" s="283" t="s">
        <v>308</v>
      </c>
      <c r="C1022" s="615">
        <v>58926.96</v>
      </c>
      <c r="D1022" s="271">
        <v>1061000</v>
      </c>
      <c r="E1022" s="618">
        <v>4000</v>
      </c>
      <c r="F1022" s="622">
        <f t="shared" si="152"/>
        <v>6.7880644105855786E-2</v>
      </c>
      <c r="G1022" s="622">
        <f t="shared" si="153"/>
        <v>3.770028275212064E-3</v>
      </c>
      <c r="H1022" s="270">
        <f>E1022/E1032</f>
        <v>8.2034454470877774E-2</v>
      </c>
    </row>
    <row r="1023" spans="1:8" ht="17.25" customHeight="1" x14ac:dyDescent="0.25">
      <c r="A1023" s="261">
        <v>22115</v>
      </c>
      <c r="B1023" s="283" t="s">
        <v>565</v>
      </c>
      <c r="C1023" s="615">
        <v>21030</v>
      </c>
      <c r="D1023" s="271">
        <v>0</v>
      </c>
      <c r="E1023" s="618">
        <v>13460</v>
      </c>
      <c r="F1023" s="622">
        <f t="shared" si="152"/>
        <v>0.64003804089396099</v>
      </c>
      <c r="G1023" s="622" t="e">
        <f t="shared" si="153"/>
        <v>#DIV/0!</v>
      </c>
      <c r="H1023" s="270">
        <f>E1023/E1032</f>
        <v>0.27604593929450372</v>
      </c>
    </row>
    <row r="1024" spans="1:8" ht="17.25" customHeight="1" x14ac:dyDescent="0.25">
      <c r="A1024" s="261">
        <v>21310</v>
      </c>
      <c r="B1024" s="283" t="s">
        <v>531</v>
      </c>
      <c r="C1024" s="615">
        <v>0</v>
      </c>
      <c r="D1024" s="271">
        <v>0</v>
      </c>
      <c r="E1024" s="618">
        <v>0</v>
      </c>
      <c r="F1024" s="622" t="e">
        <f t="shared" si="152"/>
        <v>#DIV/0!</v>
      </c>
      <c r="G1024" s="622" t="e">
        <f t="shared" si="153"/>
        <v>#DIV/0!</v>
      </c>
      <c r="H1024" s="270">
        <f>E1024/E1032</f>
        <v>0</v>
      </c>
    </row>
    <row r="1025" spans="1:8" ht="17.25" customHeight="1" x14ac:dyDescent="0.25">
      <c r="A1025" s="261">
        <v>22100</v>
      </c>
      <c r="B1025" s="283" t="s">
        <v>218</v>
      </c>
      <c r="C1025" s="615">
        <v>0</v>
      </c>
      <c r="D1025" s="271">
        <v>0</v>
      </c>
      <c r="E1025" s="618">
        <v>0</v>
      </c>
      <c r="F1025" s="622" t="e">
        <f t="shared" si="152"/>
        <v>#DIV/0!</v>
      </c>
      <c r="G1025" s="622" t="e">
        <f t="shared" si="153"/>
        <v>#DIV/0!</v>
      </c>
      <c r="H1025" s="270">
        <f>E1025/E1032</f>
        <v>0</v>
      </c>
    </row>
    <row r="1026" spans="1:8" ht="17.25" customHeight="1" x14ac:dyDescent="0.25">
      <c r="A1026" s="266">
        <v>22200</v>
      </c>
      <c r="B1026" s="283" t="s">
        <v>219</v>
      </c>
      <c r="C1026" s="615">
        <v>38400</v>
      </c>
      <c r="D1026" s="271">
        <v>299000</v>
      </c>
      <c r="E1026" s="618">
        <v>31300</v>
      </c>
      <c r="F1026" s="622">
        <f t="shared" si="152"/>
        <v>0.81510416666666663</v>
      </c>
      <c r="G1026" s="622">
        <f t="shared" si="153"/>
        <v>0.10468227424749164</v>
      </c>
      <c r="H1026" s="270">
        <f>E1026/E1032</f>
        <v>0.64191960623461852</v>
      </c>
    </row>
    <row r="1027" spans="1:8" ht="17.25" customHeight="1" x14ac:dyDescent="0.25">
      <c r="A1027" s="277">
        <v>22220</v>
      </c>
      <c r="B1027" s="283" t="s">
        <v>469</v>
      </c>
      <c r="C1027" s="615">
        <v>0</v>
      </c>
      <c r="D1027" s="271">
        <v>0</v>
      </c>
      <c r="E1027" s="618">
        <v>0</v>
      </c>
      <c r="F1027" s="622" t="e">
        <f t="shared" si="152"/>
        <v>#DIV/0!</v>
      </c>
      <c r="G1027" s="622" t="e">
        <f t="shared" si="153"/>
        <v>#DIV/0!</v>
      </c>
      <c r="H1027" s="270">
        <f>E1027/E1032</f>
        <v>0</v>
      </c>
    </row>
    <row r="1028" spans="1:8" ht="17.25" customHeight="1" x14ac:dyDescent="0.25">
      <c r="A1028" s="277">
        <v>23210</v>
      </c>
      <c r="B1028" s="283" t="s">
        <v>530</v>
      </c>
      <c r="C1028" s="615">
        <v>0</v>
      </c>
      <c r="D1028" s="271">
        <v>0</v>
      </c>
      <c r="E1028" s="618">
        <v>0</v>
      </c>
      <c r="F1028" s="622" t="e">
        <f t="shared" si="152"/>
        <v>#DIV/0!</v>
      </c>
      <c r="G1028" s="622" t="e">
        <f t="shared" si="153"/>
        <v>#DIV/0!</v>
      </c>
      <c r="H1028" s="270">
        <f>E1028/E1032</f>
        <v>0</v>
      </c>
    </row>
    <row r="1029" spans="1:8" ht="17.25" customHeight="1" x14ac:dyDescent="0.25">
      <c r="A1029" s="277">
        <v>22300</v>
      </c>
      <c r="B1029" s="283" t="s">
        <v>220</v>
      </c>
      <c r="C1029" s="615">
        <v>0</v>
      </c>
      <c r="D1029" s="271"/>
      <c r="E1029" s="618">
        <v>0</v>
      </c>
      <c r="F1029" s="622" t="e">
        <f t="shared" si="152"/>
        <v>#DIV/0!</v>
      </c>
      <c r="G1029" s="622" t="e">
        <f t="shared" si="153"/>
        <v>#DIV/0!</v>
      </c>
      <c r="H1029" s="270">
        <f>E1029/E1032</f>
        <v>0</v>
      </c>
    </row>
    <row r="1030" spans="1:8" ht="17.25" customHeight="1" x14ac:dyDescent="0.25">
      <c r="A1030" s="277"/>
      <c r="B1030" s="512" t="s">
        <v>205</v>
      </c>
      <c r="C1030" s="675"/>
      <c r="D1030" s="507"/>
      <c r="E1030" s="676"/>
      <c r="F1030" s="677"/>
      <c r="G1030" s="677"/>
      <c r="H1030" s="270"/>
    </row>
    <row r="1031" spans="1:8" ht="17.25" customHeight="1" x14ac:dyDescent="0.25">
      <c r="A1031" s="277"/>
      <c r="B1031" s="678" t="s">
        <v>207</v>
      </c>
      <c r="C1031" s="675"/>
      <c r="D1031" s="679">
        <f>D1010</f>
        <v>24231.32</v>
      </c>
      <c r="E1031" s="675"/>
      <c r="F1031" s="677"/>
      <c r="G1031" s="677"/>
      <c r="H1031" s="270"/>
    </row>
    <row r="1032" spans="1:8" ht="17.25" customHeight="1" x14ac:dyDescent="0.25">
      <c r="A1032" s="295"/>
      <c r="B1032" s="436" t="s">
        <v>54</v>
      </c>
      <c r="C1032" s="754">
        <f>C1020+C1021+C1022+C1023+C1024+C1025+C1026+C1027+C1029+C1030+C1031</f>
        <v>118356.95999999999</v>
      </c>
      <c r="D1032" s="754">
        <f>D1020+D1021+D1022+D1023+D1024+D1025+D1026+D1027+D1028+D1029+D1030+D1031</f>
        <v>1384231.32</v>
      </c>
      <c r="E1032" s="754">
        <f>E1020+E1021+E1022+E1023+E1025+E1026+E1027+E1029+E1030+E1031</f>
        <v>48760</v>
      </c>
      <c r="F1032" s="563">
        <f t="shared" si="152"/>
        <v>0.4119740824705197</v>
      </c>
      <c r="G1032" s="563">
        <f t="shared" si="153"/>
        <v>3.5225326356580343E-2</v>
      </c>
      <c r="H1032" s="276">
        <f>SUM(H1020:H1031)</f>
        <v>1</v>
      </c>
    </row>
    <row r="1033" spans="1:8" ht="17.25" customHeight="1" x14ac:dyDescent="0.25">
      <c r="A1033" s="51"/>
      <c r="B1033" s="51"/>
      <c r="C1033" s="51"/>
      <c r="D1033" s="51"/>
      <c r="E1033" s="51"/>
      <c r="F1033" s="51"/>
      <c r="G1033" s="51"/>
    </row>
    <row r="1034" spans="1:8" ht="17.25" customHeight="1" x14ac:dyDescent="0.25">
      <c r="A1034" s="210"/>
      <c r="B1034" s="781" t="s">
        <v>770</v>
      </c>
      <c r="C1034" s="781"/>
      <c r="D1034" s="781"/>
      <c r="E1034" s="781"/>
      <c r="F1034" s="781"/>
      <c r="G1034" s="781"/>
      <c r="H1034" s="781"/>
    </row>
    <row r="1035" spans="1:8" ht="17.25" customHeight="1" x14ac:dyDescent="0.25">
      <c r="A1035" s="781" t="s">
        <v>771</v>
      </c>
      <c r="B1035" s="781"/>
      <c r="C1035" s="781"/>
      <c r="D1035" s="781"/>
      <c r="E1035" s="781"/>
      <c r="F1035" s="781"/>
      <c r="G1035" s="781"/>
      <c r="H1035" s="781"/>
    </row>
    <row r="1036" spans="1:8" ht="17.25" customHeight="1" x14ac:dyDescent="0.25">
      <c r="A1036" s="761" t="s">
        <v>772</v>
      </c>
      <c r="B1036" s="761"/>
      <c r="C1036" s="761"/>
      <c r="D1036" s="761"/>
      <c r="E1036" s="761"/>
      <c r="F1036" s="761"/>
      <c r="G1036" s="761"/>
      <c r="H1036" s="761"/>
    </row>
    <row r="1037" spans="1:8" ht="17.25" customHeight="1" x14ac:dyDescent="0.25">
      <c r="A1037" s="761" t="s">
        <v>773</v>
      </c>
      <c r="B1037" s="761"/>
      <c r="C1037" s="761"/>
      <c r="D1037" s="761"/>
      <c r="E1037" s="761"/>
      <c r="F1037" s="761"/>
      <c r="G1037" s="761"/>
      <c r="H1037" s="761"/>
    </row>
    <row r="1038" spans="1:8" ht="17.25" customHeight="1" x14ac:dyDescent="0.25">
      <c r="A1038" s="202" t="s">
        <v>774</v>
      </c>
      <c r="B1038" s="202"/>
      <c r="C1038" s="202"/>
      <c r="D1038" s="202"/>
      <c r="E1038" s="202"/>
      <c r="F1038" s="202"/>
      <c r="G1038" s="202"/>
      <c r="H1038" s="202"/>
    </row>
    <row r="1039" spans="1:8" ht="17.25" customHeight="1" x14ac:dyDescent="0.25">
      <c r="A1039" s="55"/>
      <c r="B1039" s="55"/>
      <c r="C1039" s="55"/>
      <c r="D1039" s="55"/>
      <c r="E1039" s="55"/>
      <c r="F1039" s="55"/>
      <c r="G1039" s="55"/>
      <c r="H1039" s="55"/>
    </row>
    <row r="1040" spans="1:8" ht="17.25" customHeight="1" x14ac:dyDescent="0.25">
      <c r="A1040" s="55"/>
      <c r="B1040" s="55"/>
      <c r="C1040" s="55"/>
      <c r="D1040" s="55"/>
      <c r="E1040" s="55"/>
      <c r="F1040" s="55"/>
      <c r="G1040" s="55"/>
      <c r="H1040" s="55"/>
    </row>
    <row r="1041" spans="1:8" ht="17.25" customHeight="1" x14ac:dyDescent="0.25">
      <c r="A1041" s="55"/>
      <c r="B1041" s="55"/>
      <c r="C1041" s="55"/>
      <c r="D1041" s="55"/>
      <c r="E1041" s="55"/>
      <c r="F1041" s="55"/>
      <c r="G1041" s="55"/>
      <c r="H1041" s="55"/>
    </row>
    <row r="1042" spans="1:8" ht="17.25" customHeight="1" x14ac:dyDescent="0.25">
      <c r="A1042" s="55"/>
      <c r="B1042" s="55"/>
      <c r="C1042" s="55"/>
      <c r="D1042" s="55"/>
      <c r="E1042" s="55"/>
      <c r="F1042" s="55"/>
      <c r="G1042" s="55"/>
      <c r="H1042" s="55"/>
    </row>
    <row r="1043" spans="1:8" ht="17.25" customHeight="1" x14ac:dyDescent="0.25">
      <c r="A1043" s="55"/>
      <c r="B1043" s="55"/>
      <c r="C1043" s="55"/>
      <c r="D1043" s="55"/>
      <c r="E1043" s="55"/>
      <c r="F1043" s="55"/>
      <c r="G1043" s="55"/>
      <c r="H1043" s="55"/>
    </row>
    <row r="1044" spans="1:8" ht="17.25" customHeight="1" x14ac:dyDescent="0.25">
      <c r="A1044" s="55"/>
      <c r="B1044" s="55"/>
      <c r="C1044" s="55"/>
      <c r="D1044" s="55"/>
      <c r="E1044" s="55"/>
      <c r="F1044" s="55"/>
      <c r="G1044" s="55"/>
      <c r="H1044" s="55"/>
    </row>
    <row r="1045" spans="1:8" ht="17.25" customHeight="1" x14ac:dyDescent="0.25">
      <c r="A1045" s="55"/>
      <c r="B1045" s="55"/>
      <c r="C1045" s="55"/>
      <c r="D1045" s="55"/>
      <c r="E1045" s="55"/>
      <c r="F1045" s="55"/>
      <c r="G1045" s="55"/>
      <c r="H1045" s="55"/>
    </row>
    <row r="1046" spans="1:8" ht="17.25" customHeight="1" x14ac:dyDescent="0.25">
      <c r="A1046" s="55"/>
      <c r="B1046" s="55"/>
      <c r="C1046" s="55"/>
      <c r="D1046" s="55"/>
      <c r="E1046" s="55"/>
      <c r="F1046" s="55"/>
      <c r="G1046" s="55"/>
      <c r="H1046" s="737">
        <v>19</v>
      </c>
    </row>
    <row r="1047" spans="1:8" ht="17.25" customHeight="1" x14ac:dyDescent="0.25">
      <c r="A1047" s="55"/>
      <c r="B1047" s="55"/>
      <c r="C1047" s="55"/>
      <c r="D1047" s="55"/>
      <c r="E1047" s="55"/>
      <c r="F1047" s="55"/>
      <c r="G1047" s="55"/>
      <c r="H1047" s="24"/>
    </row>
    <row r="1048" spans="1:8" ht="17.25" customHeight="1" x14ac:dyDescent="0.25">
      <c r="A1048" s="761" t="s">
        <v>359</v>
      </c>
      <c r="B1048" s="761"/>
      <c r="C1048" s="761"/>
      <c r="D1048" s="761"/>
      <c r="E1048" s="761"/>
      <c r="F1048" s="761"/>
      <c r="G1048" s="761"/>
      <c r="H1048" s="761"/>
    </row>
    <row r="1049" spans="1:8" ht="17.25" customHeight="1" x14ac:dyDescent="0.25">
      <c r="A1049" s="761" t="s">
        <v>320</v>
      </c>
      <c r="B1049" s="761"/>
      <c r="C1049" s="761"/>
      <c r="D1049" s="761"/>
      <c r="E1049" s="761"/>
      <c r="F1049" s="761"/>
      <c r="G1049" s="761"/>
      <c r="H1049" s="761"/>
    </row>
    <row r="1050" spans="1:8" ht="17.25" customHeight="1" x14ac:dyDescent="0.25">
      <c r="A1050" s="51"/>
      <c r="B1050" s="51"/>
      <c r="D1050" s="842" t="s">
        <v>108</v>
      </c>
      <c r="F1050" s="51"/>
      <c r="G1050" s="51"/>
      <c r="H1050" s="30"/>
    </row>
    <row r="1051" spans="1:8" ht="17.25" customHeight="1" x14ac:dyDescent="0.25">
      <c r="A1051" s="51"/>
      <c r="B1051" s="51"/>
      <c r="D1051" s="843"/>
      <c r="F1051" s="51"/>
      <c r="G1051" s="51"/>
      <c r="H1051" s="30"/>
    </row>
    <row r="1052" spans="1:8" ht="17.25" customHeight="1" x14ac:dyDescent="0.25">
      <c r="A1052" s="772" t="s">
        <v>38</v>
      </c>
      <c r="B1052" s="762" t="s">
        <v>39</v>
      </c>
      <c r="C1052" s="120" t="s">
        <v>59</v>
      </c>
      <c r="D1052" s="161" t="s">
        <v>351</v>
      </c>
      <c r="E1052" s="120" t="s">
        <v>59</v>
      </c>
      <c r="F1052" s="766" t="s">
        <v>41</v>
      </c>
      <c r="G1052" s="767"/>
      <c r="H1052" s="769" t="s">
        <v>10</v>
      </c>
    </row>
    <row r="1053" spans="1:8" ht="17.25" customHeight="1" x14ac:dyDescent="0.25">
      <c r="A1053" s="773"/>
      <c r="B1053" s="763"/>
      <c r="C1053" s="33" t="s">
        <v>563</v>
      </c>
      <c r="D1053" s="180" t="s">
        <v>645</v>
      </c>
      <c r="E1053" s="33" t="s">
        <v>723</v>
      </c>
      <c r="F1053" s="34" t="s">
        <v>8</v>
      </c>
      <c r="G1053" s="34" t="s">
        <v>9</v>
      </c>
      <c r="H1053" s="770"/>
    </row>
    <row r="1054" spans="1:8" ht="17.25" customHeight="1" x14ac:dyDescent="0.25">
      <c r="A1054" s="74">
        <v>1</v>
      </c>
      <c r="B1054" s="126">
        <v>2</v>
      </c>
      <c r="C1054" s="127">
        <v>3</v>
      </c>
      <c r="D1054" s="153">
        <v>4</v>
      </c>
      <c r="E1054" s="127">
        <v>5</v>
      </c>
      <c r="F1054" s="127">
        <v>6</v>
      </c>
      <c r="G1054" s="127">
        <v>7</v>
      </c>
      <c r="H1054" s="129">
        <v>8</v>
      </c>
    </row>
    <row r="1055" spans="1:8" ht="17.25" customHeight="1" x14ac:dyDescent="0.25">
      <c r="A1055" s="588">
        <v>16019</v>
      </c>
      <c r="B1055" s="589" t="s">
        <v>42</v>
      </c>
      <c r="C1055" s="591">
        <v>43740</v>
      </c>
      <c r="D1055" s="591">
        <v>282000</v>
      </c>
      <c r="E1055" s="591">
        <v>35300</v>
      </c>
      <c r="F1055" s="608">
        <f>E1055/C1055</f>
        <v>0.80704160951074533</v>
      </c>
      <c r="G1055" s="621">
        <f>E1055/D1055</f>
        <v>0.12517730496453899</v>
      </c>
      <c r="H1055" s="594">
        <f>E1055/E1086</f>
        <v>0.72395406070549628</v>
      </c>
    </row>
    <row r="1056" spans="1:8" ht="17.25" customHeight="1" x14ac:dyDescent="0.25">
      <c r="A1056" s="588">
        <v>163</v>
      </c>
      <c r="B1056" s="603" t="s">
        <v>120</v>
      </c>
      <c r="C1056" s="591">
        <f t="shared" ref="C1056" si="154">C1057+C1058+C1059</f>
        <v>0</v>
      </c>
      <c r="D1056" s="591">
        <f t="shared" ref="D1056:E1056" si="155">D1057+D1058+D1059</f>
        <v>10000</v>
      </c>
      <c r="E1056" s="591">
        <f t="shared" si="155"/>
        <v>0</v>
      </c>
      <c r="F1056" s="608" t="e">
        <f t="shared" ref="F1056:F1086" si="156">E1056/C1056</f>
        <v>#DIV/0!</v>
      </c>
      <c r="G1056" s="621">
        <f t="shared" ref="G1056:G1086" si="157">E1056/D1056</f>
        <v>0</v>
      </c>
      <c r="H1056" s="594">
        <f>E1056/E1086</f>
        <v>0</v>
      </c>
    </row>
    <row r="1057" spans="1:8" ht="17.25" customHeight="1" x14ac:dyDescent="0.25">
      <c r="A1057" s="323">
        <v>16319</v>
      </c>
      <c r="B1057" s="324" t="s">
        <v>121</v>
      </c>
      <c r="C1057" s="271">
        <v>0</v>
      </c>
      <c r="D1057" s="271">
        <f>0+0</f>
        <v>0</v>
      </c>
      <c r="E1057" s="271">
        <v>0</v>
      </c>
      <c r="F1057" s="269" t="e">
        <f>E1057/C1057</f>
        <v>#DIV/0!</v>
      </c>
      <c r="G1057" s="622" t="e">
        <f>E1057/D1057</f>
        <v>#DIV/0!</v>
      </c>
      <c r="H1057" s="302" t="e">
        <f>E1057/E1056</f>
        <v>#DIV/0!</v>
      </c>
    </row>
    <row r="1058" spans="1:8" ht="17.25" customHeight="1" x14ac:dyDescent="0.25">
      <c r="A1058" s="323">
        <v>16519</v>
      </c>
      <c r="B1058" s="324" t="s">
        <v>122</v>
      </c>
      <c r="C1058" s="271">
        <v>0</v>
      </c>
      <c r="D1058" s="271">
        <v>10000</v>
      </c>
      <c r="E1058" s="271">
        <v>0</v>
      </c>
      <c r="F1058" s="269" t="e">
        <f>E1058/C1058</f>
        <v>#DIV/0!</v>
      </c>
      <c r="G1058" s="622">
        <f>E1058/D1058</f>
        <v>0</v>
      </c>
      <c r="H1058" s="302" t="e">
        <f>E1058/E1056</f>
        <v>#DIV/0!</v>
      </c>
    </row>
    <row r="1059" spans="1:8" ht="17.25" customHeight="1" x14ac:dyDescent="0.25">
      <c r="A1059" s="323">
        <v>16559</v>
      </c>
      <c r="B1059" s="324" t="s">
        <v>432</v>
      </c>
      <c r="C1059" s="271">
        <v>0</v>
      </c>
      <c r="D1059" s="271">
        <v>0</v>
      </c>
      <c r="E1059" s="271">
        <v>0</v>
      </c>
      <c r="F1059" s="269" t="e">
        <f>E1059/C1059</f>
        <v>#DIV/0!</v>
      </c>
      <c r="G1059" s="622" t="e">
        <f>E1059/D1059</f>
        <v>#DIV/0!</v>
      </c>
      <c r="H1059" s="302" t="e">
        <f>E1059/E1056</f>
        <v>#DIV/0!</v>
      </c>
    </row>
    <row r="1060" spans="1:8" ht="17.25" customHeight="1" x14ac:dyDescent="0.25">
      <c r="A1060" s="588">
        <v>16637</v>
      </c>
      <c r="B1060" s="589" t="s">
        <v>45</v>
      </c>
      <c r="C1060" s="591">
        <v>0</v>
      </c>
      <c r="D1060" s="591">
        <v>0</v>
      </c>
      <c r="E1060" s="591">
        <v>0</v>
      </c>
      <c r="F1060" s="608" t="e">
        <f t="shared" si="156"/>
        <v>#DIV/0!</v>
      </c>
      <c r="G1060" s="621" t="e">
        <f t="shared" si="157"/>
        <v>#DIV/0!</v>
      </c>
      <c r="H1060" s="594">
        <f>E1060/E1086</f>
        <v>0</v>
      </c>
    </row>
    <row r="1061" spans="1:8" ht="17.25" customHeight="1" x14ac:dyDescent="0.25">
      <c r="A1061" s="588">
        <v>16795</v>
      </c>
      <c r="B1061" s="589" t="s">
        <v>22</v>
      </c>
      <c r="C1061" s="591">
        <v>0</v>
      </c>
      <c r="D1061" s="591">
        <v>0</v>
      </c>
      <c r="E1061" s="591">
        <v>0</v>
      </c>
      <c r="F1061" s="608" t="e">
        <f t="shared" si="156"/>
        <v>#DIV/0!</v>
      </c>
      <c r="G1061" s="621" t="e">
        <f t="shared" si="157"/>
        <v>#DIV/0!</v>
      </c>
      <c r="H1061" s="594">
        <f>E1061/E1086</f>
        <v>0</v>
      </c>
    </row>
    <row r="1062" spans="1:8" ht="17.25" customHeight="1" x14ac:dyDescent="0.25">
      <c r="A1062" s="588">
        <v>16919</v>
      </c>
      <c r="B1062" s="589" t="s">
        <v>46</v>
      </c>
      <c r="C1062" s="591">
        <v>0</v>
      </c>
      <c r="D1062" s="591">
        <v>0</v>
      </c>
      <c r="E1062" s="591">
        <v>0</v>
      </c>
      <c r="F1062" s="608" t="e">
        <f t="shared" si="156"/>
        <v>#DIV/0!</v>
      </c>
      <c r="G1062" s="621" t="e">
        <f t="shared" si="157"/>
        <v>#DIV/0!</v>
      </c>
      <c r="H1062" s="594">
        <f>E1062/E1086</f>
        <v>0</v>
      </c>
    </row>
    <row r="1063" spans="1:8" ht="17.25" customHeight="1" x14ac:dyDescent="0.25">
      <c r="A1063" s="588">
        <v>17519</v>
      </c>
      <c r="B1063" s="589" t="s">
        <v>23</v>
      </c>
      <c r="C1063" s="591">
        <v>0</v>
      </c>
      <c r="D1063" s="591">
        <v>0</v>
      </c>
      <c r="E1063" s="591">
        <v>0</v>
      </c>
      <c r="F1063" s="608" t="e">
        <f t="shared" si="156"/>
        <v>#DIV/0!</v>
      </c>
      <c r="G1063" s="621" t="e">
        <f t="shared" si="157"/>
        <v>#DIV/0!</v>
      </c>
      <c r="H1063" s="594">
        <f>E1063/E1086</f>
        <v>0</v>
      </c>
    </row>
    <row r="1064" spans="1:8" ht="17.25" customHeight="1" x14ac:dyDescent="0.25">
      <c r="A1064" s="588">
        <v>180</v>
      </c>
      <c r="B1064" s="589" t="s">
        <v>358</v>
      </c>
      <c r="C1064" s="591">
        <v>0</v>
      </c>
      <c r="D1064" s="591">
        <v>0</v>
      </c>
      <c r="E1064" s="591">
        <v>0</v>
      </c>
      <c r="F1064" s="608" t="e">
        <f t="shared" si="156"/>
        <v>#DIV/0!</v>
      </c>
      <c r="G1064" s="621" t="e">
        <f t="shared" si="157"/>
        <v>#DIV/0!</v>
      </c>
      <c r="H1064" s="594">
        <f>E1064/E1086</f>
        <v>0</v>
      </c>
    </row>
    <row r="1065" spans="1:8" ht="17.25" customHeight="1" x14ac:dyDescent="0.25">
      <c r="A1065" s="323">
        <v>18019</v>
      </c>
      <c r="B1065" s="324" t="s">
        <v>123</v>
      </c>
      <c r="C1065" s="598">
        <v>0</v>
      </c>
      <c r="D1065" s="271">
        <v>0</v>
      </c>
      <c r="E1065" s="598">
        <v>0</v>
      </c>
      <c r="F1065" s="269" t="e">
        <f t="shared" si="156"/>
        <v>#DIV/0!</v>
      </c>
      <c r="G1065" s="622" t="e">
        <f t="shared" si="157"/>
        <v>#DIV/0!</v>
      </c>
      <c r="H1065" s="302" t="e">
        <f>E1065/E1064</f>
        <v>#DIV/0!</v>
      </c>
    </row>
    <row r="1066" spans="1:8" ht="17.25" customHeight="1" x14ac:dyDescent="0.25">
      <c r="A1066" s="323">
        <v>18295</v>
      </c>
      <c r="B1066" s="324" t="s">
        <v>124</v>
      </c>
      <c r="C1066" s="598">
        <v>0</v>
      </c>
      <c r="D1066" s="271">
        <v>0</v>
      </c>
      <c r="E1066" s="598">
        <v>0</v>
      </c>
      <c r="F1066" s="269" t="e">
        <f t="shared" si="156"/>
        <v>#DIV/0!</v>
      </c>
      <c r="G1066" s="622" t="e">
        <f t="shared" si="157"/>
        <v>#DIV/0!</v>
      </c>
      <c r="H1066" s="302" t="e">
        <f>E1066/E1064</f>
        <v>#DIV/0!</v>
      </c>
    </row>
    <row r="1067" spans="1:8" ht="17.25" customHeight="1" x14ac:dyDescent="0.25">
      <c r="A1067" s="588">
        <v>19595</v>
      </c>
      <c r="B1067" s="589" t="s">
        <v>125</v>
      </c>
      <c r="C1067" s="591">
        <v>0</v>
      </c>
      <c r="D1067" s="591">
        <v>0</v>
      </c>
      <c r="E1067" s="591">
        <v>0</v>
      </c>
      <c r="F1067" s="608" t="e">
        <f t="shared" si="156"/>
        <v>#DIV/0!</v>
      </c>
      <c r="G1067" s="621" t="e">
        <f t="shared" si="157"/>
        <v>#DIV/0!</v>
      </c>
      <c r="H1067" s="594">
        <f>E1067/E1086</f>
        <v>0</v>
      </c>
    </row>
    <row r="1068" spans="1:8" ht="17.25" customHeight="1" x14ac:dyDescent="0.25">
      <c r="A1068" s="588">
        <v>47019</v>
      </c>
      <c r="B1068" s="589" t="s">
        <v>26</v>
      </c>
      <c r="C1068" s="591">
        <v>53586.96</v>
      </c>
      <c r="D1068" s="591">
        <v>500000</v>
      </c>
      <c r="E1068" s="591">
        <v>0</v>
      </c>
      <c r="F1068" s="608">
        <f t="shared" si="156"/>
        <v>0</v>
      </c>
      <c r="G1068" s="621">
        <f t="shared" si="157"/>
        <v>0</v>
      </c>
      <c r="H1068" s="594">
        <f>E1068/E1086</f>
        <v>0</v>
      </c>
    </row>
    <row r="1069" spans="1:8" ht="17.25" customHeight="1" x14ac:dyDescent="0.25">
      <c r="A1069" s="588">
        <v>48019</v>
      </c>
      <c r="B1069" s="589" t="s">
        <v>48</v>
      </c>
      <c r="C1069" s="591">
        <v>0</v>
      </c>
      <c r="D1069" s="591">
        <v>119714.32</v>
      </c>
      <c r="E1069" s="591">
        <v>0</v>
      </c>
      <c r="F1069" s="608" t="e">
        <f t="shared" si="156"/>
        <v>#DIV/0!</v>
      </c>
      <c r="G1069" s="621">
        <f t="shared" si="157"/>
        <v>0</v>
      </c>
      <c r="H1069" s="594">
        <f>E1069/E1086</f>
        <v>0</v>
      </c>
    </row>
    <row r="1070" spans="1:8" ht="17.25" customHeight="1" x14ac:dyDescent="0.25">
      <c r="A1070" s="588">
        <v>650</v>
      </c>
      <c r="B1070" s="589" t="s">
        <v>28</v>
      </c>
      <c r="C1070" s="591">
        <v>0</v>
      </c>
      <c r="D1070" s="591">
        <v>0</v>
      </c>
      <c r="E1070" s="591">
        <v>0</v>
      </c>
      <c r="F1070" s="608" t="e">
        <f t="shared" si="156"/>
        <v>#DIV/0!</v>
      </c>
      <c r="G1070" s="621" t="e">
        <f t="shared" si="157"/>
        <v>#DIV/0!</v>
      </c>
      <c r="H1070" s="594">
        <f>E1070/E1086</f>
        <v>0</v>
      </c>
    </row>
    <row r="1071" spans="1:8" ht="17.25" customHeight="1" x14ac:dyDescent="0.25">
      <c r="A1071" s="323">
        <v>65095</v>
      </c>
      <c r="B1071" s="324" t="s">
        <v>126</v>
      </c>
      <c r="C1071" s="271">
        <v>0</v>
      </c>
      <c r="D1071" s="271">
        <v>0</v>
      </c>
      <c r="E1071" s="271">
        <v>0</v>
      </c>
      <c r="F1071" s="269" t="e">
        <f t="shared" si="156"/>
        <v>#DIV/0!</v>
      </c>
      <c r="G1071" s="622" t="e">
        <f t="shared" si="157"/>
        <v>#DIV/0!</v>
      </c>
      <c r="H1071" s="302" t="e">
        <f>E1071/E1070</f>
        <v>#DIV/0!</v>
      </c>
    </row>
    <row r="1072" spans="1:8" ht="17.25" customHeight="1" x14ac:dyDescent="0.25">
      <c r="A1072" s="323">
        <v>65495</v>
      </c>
      <c r="B1072" s="324" t="s">
        <v>127</v>
      </c>
      <c r="C1072" s="271">
        <v>0</v>
      </c>
      <c r="D1072" s="271">
        <v>0</v>
      </c>
      <c r="E1072" s="271">
        <v>0</v>
      </c>
      <c r="F1072" s="269" t="e">
        <f t="shared" si="156"/>
        <v>#DIV/0!</v>
      </c>
      <c r="G1072" s="622" t="e">
        <f t="shared" si="157"/>
        <v>#DIV/0!</v>
      </c>
      <c r="H1072" s="302" t="e">
        <f>E1072/E1070</f>
        <v>#DIV/0!</v>
      </c>
    </row>
    <row r="1073" spans="1:8" ht="17.25" customHeight="1" x14ac:dyDescent="0.25">
      <c r="A1073" s="588">
        <v>66100</v>
      </c>
      <c r="B1073" s="589" t="s">
        <v>30</v>
      </c>
      <c r="C1073" s="591">
        <v>0</v>
      </c>
      <c r="D1073" s="591">
        <v>0</v>
      </c>
      <c r="E1073" s="591">
        <v>0</v>
      </c>
      <c r="F1073" s="608" t="e">
        <f t="shared" si="156"/>
        <v>#DIV/0!</v>
      </c>
      <c r="G1073" s="621" t="e">
        <f t="shared" si="157"/>
        <v>#DIV/0!</v>
      </c>
      <c r="H1073" s="594">
        <f>E1073/E1086</f>
        <v>0</v>
      </c>
    </row>
    <row r="1074" spans="1:8" ht="17.25" customHeight="1" x14ac:dyDescent="0.25">
      <c r="A1074" s="588">
        <v>730</v>
      </c>
      <c r="B1074" s="589" t="s">
        <v>50</v>
      </c>
      <c r="C1074" s="602">
        <f>C1075+C1076</f>
        <v>0</v>
      </c>
      <c r="D1074" s="602">
        <f>D1075+D1076</f>
        <v>63000</v>
      </c>
      <c r="E1074" s="602">
        <f>E1075+E1076</f>
        <v>0</v>
      </c>
      <c r="F1074" s="608" t="e">
        <f t="shared" si="156"/>
        <v>#DIV/0!</v>
      </c>
      <c r="G1074" s="621">
        <f t="shared" si="157"/>
        <v>0</v>
      </c>
      <c r="H1074" s="594">
        <f>E1074/E1086</f>
        <v>0</v>
      </c>
    </row>
    <row r="1075" spans="1:8" ht="17.25" customHeight="1" x14ac:dyDescent="0.25">
      <c r="A1075" s="323">
        <v>73028</v>
      </c>
      <c r="B1075" s="324" t="s">
        <v>140</v>
      </c>
      <c r="C1075" s="271">
        <v>0</v>
      </c>
      <c r="D1075" s="271">
        <v>0</v>
      </c>
      <c r="E1075" s="271">
        <v>0</v>
      </c>
      <c r="F1075" s="269" t="e">
        <f t="shared" si="156"/>
        <v>#DIV/0!</v>
      </c>
      <c r="G1075" s="622" t="e">
        <f t="shared" si="157"/>
        <v>#DIV/0!</v>
      </c>
      <c r="H1075" s="302" t="e">
        <f>E1075/E1074</f>
        <v>#DIV/0!</v>
      </c>
    </row>
    <row r="1076" spans="1:8" ht="17.25" customHeight="1" x14ac:dyDescent="0.25">
      <c r="A1076" s="323">
        <v>74100</v>
      </c>
      <c r="B1076" s="324" t="s">
        <v>141</v>
      </c>
      <c r="C1076" s="271">
        <v>0</v>
      </c>
      <c r="D1076" s="271">
        <v>63000</v>
      </c>
      <c r="E1076" s="271">
        <v>0</v>
      </c>
      <c r="F1076" s="269" t="e">
        <f t="shared" si="156"/>
        <v>#DIV/0!</v>
      </c>
      <c r="G1076" s="622">
        <f t="shared" si="157"/>
        <v>0</v>
      </c>
      <c r="H1076" s="302" t="e">
        <f>E1076/E1074</f>
        <v>#DIV/0!</v>
      </c>
    </row>
    <row r="1077" spans="1:8" ht="17.25" customHeight="1" x14ac:dyDescent="0.25">
      <c r="A1077" s="588">
        <v>75591</v>
      </c>
      <c r="B1077" s="589" t="s">
        <v>424</v>
      </c>
      <c r="C1077" s="591">
        <v>0</v>
      </c>
      <c r="D1077" s="591">
        <v>90000</v>
      </c>
      <c r="E1077" s="591">
        <v>0</v>
      </c>
      <c r="F1077" s="608" t="e">
        <f t="shared" si="156"/>
        <v>#DIV/0!</v>
      </c>
      <c r="G1077" s="621">
        <f t="shared" si="157"/>
        <v>0</v>
      </c>
      <c r="H1077" s="594">
        <f>E1077/E1086</f>
        <v>0</v>
      </c>
    </row>
    <row r="1078" spans="1:8" ht="17.25" customHeight="1" x14ac:dyDescent="0.25">
      <c r="A1078" s="588">
        <v>850</v>
      </c>
      <c r="B1078" s="603" t="s">
        <v>33</v>
      </c>
      <c r="C1078" s="602">
        <f t="shared" ref="C1078" si="158">C1079+C1080</f>
        <v>21030</v>
      </c>
      <c r="D1078" s="602">
        <f t="shared" ref="D1078" si="159">D1079+D1080</f>
        <v>319517</v>
      </c>
      <c r="E1078" s="602">
        <f>E1079+E1080</f>
        <v>13460</v>
      </c>
      <c r="F1078" s="608">
        <f>E1078/C1078</f>
        <v>0.64003804089396099</v>
      </c>
      <c r="G1078" s="592">
        <f>E1078/D1078</f>
        <v>4.2126084058125235E-2</v>
      </c>
      <c r="H1078" s="594">
        <f>E1078/E1086</f>
        <v>0.27604593929450372</v>
      </c>
    </row>
    <row r="1079" spans="1:8" ht="17.25" customHeight="1" x14ac:dyDescent="0.25">
      <c r="A1079" s="323">
        <v>85019</v>
      </c>
      <c r="B1079" s="324" t="s">
        <v>33</v>
      </c>
      <c r="C1079" s="271">
        <v>21030</v>
      </c>
      <c r="D1079" s="271">
        <v>269870</v>
      </c>
      <c r="E1079" s="271">
        <v>13460</v>
      </c>
      <c r="F1079" s="269">
        <f>E1079/C1079</f>
        <v>0.64003804089396099</v>
      </c>
      <c r="G1079" s="622">
        <f t="shared" ref="G1079" si="160">E1079/D1079</f>
        <v>4.9875866157779669E-2</v>
      </c>
      <c r="H1079" s="302">
        <f>E1079/E1078</f>
        <v>1</v>
      </c>
    </row>
    <row r="1080" spans="1:8" ht="17.25" customHeight="1" x14ac:dyDescent="0.25">
      <c r="A1080" s="323">
        <v>85184</v>
      </c>
      <c r="B1080" s="324" t="s">
        <v>373</v>
      </c>
      <c r="C1080" s="271">
        <v>0</v>
      </c>
      <c r="D1080" s="271">
        <v>49647</v>
      </c>
      <c r="E1080" s="271">
        <v>0</v>
      </c>
      <c r="F1080" s="269" t="e">
        <f>E1080/C1080</f>
        <v>#DIV/0!</v>
      </c>
      <c r="G1080" s="622">
        <f t="shared" ref="G1080" si="161">E1080/D1080</f>
        <v>0</v>
      </c>
      <c r="H1080" s="302">
        <f>E1080/E1078</f>
        <v>0</v>
      </c>
    </row>
    <row r="1081" spans="1:8" ht="17.25" customHeight="1" x14ac:dyDescent="0.25">
      <c r="A1081" s="588">
        <v>920</v>
      </c>
      <c r="B1081" s="589" t="s">
        <v>53</v>
      </c>
      <c r="C1081" s="591">
        <f>C1082+C1083+C1084+C1085</f>
        <v>0</v>
      </c>
      <c r="D1081" s="591">
        <f>D1082+D1083+D1084+D1085</f>
        <v>0</v>
      </c>
      <c r="E1081" s="591">
        <f>E1082+E1083+E1084+E1085</f>
        <v>0</v>
      </c>
      <c r="F1081" s="608" t="e">
        <f t="shared" si="156"/>
        <v>#DIV/0!</v>
      </c>
      <c r="G1081" s="621" t="e">
        <f t="shared" si="157"/>
        <v>#DIV/0!</v>
      </c>
      <c r="H1081" s="594">
        <f>E1081/E1086</f>
        <v>0</v>
      </c>
    </row>
    <row r="1082" spans="1:8" ht="17.25" customHeight="1" x14ac:dyDescent="0.25">
      <c r="A1082" s="323">
        <v>92095</v>
      </c>
      <c r="B1082" s="324" t="s">
        <v>140</v>
      </c>
      <c r="C1082" s="271">
        <v>0</v>
      </c>
      <c r="D1082" s="271">
        <v>0</v>
      </c>
      <c r="E1082" s="271">
        <v>0</v>
      </c>
      <c r="F1082" s="269" t="e">
        <f t="shared" si="156"/>
        <v>#DIV/0!</v>
      </c>
      <c r="G1082" s="622" t="e">
        <f t="shared" si="157"/>
        <v>#DIV/0!</v>
      </c>
      <c r="H1082" s="302" t="e">
        <f>E1082/E1081</f>
        <v>#DIV/0!</v>
      </c>
    </row>
    <row r="1083" spans="1:8" ht="17.25" customHeight="1" x14ac:dyDescent="0.25">
      <c r="A1083" s="323">
        <v>92570</v>
      </c>
      <c r="B1083" s="324" t="s">
        <v>390</v>
      </c>
      <c r="C1083" s="271">
        <v>0</v>
      </c>
      <c r="D1083" s="271">
        <v>0</v>
      </c>
      <c r="E1083" s="271">
        <v>0</v>
      </c>
      <c r="F1083" s="269" t="e">
        <f t="shared" si="156"/>
        <v>#DIV/0!</v>
      </c>
      <c r="G1083" s="622" t="e">
        <f t="shared" si="157"/>
        <v>#DIV/0!</v>
      </c>
      <c r="H1083" s="302" t="e">
        <f>E1083/E1081</f>
        <v>#DIV/0!</v>
      </c>
    </row>
    <row r="1084" spans="1:8" ht="17.25" customHeight="1" x14ac:dyDescent="0.25">
      <c r="A1084" s="323">
        <v>93540</v>
      </c>
      <c r="B1084" s="324" t="s">
        <v>142</v>
      </c>
      <c r="C1084" s="271">
        <v>0</v>
      </c>
      <c r="D1084" s="271">
        <v>0</v>
      </c>
      <c r="E1084" s="271">
        <v>0</v>
      </c>
      <c r="F1084" s="269" t="e">
        <f t="shared" si="156"/>
        <v>#DIV/0!</v>
      </c>
      <c r="G1084" s="622" t="e">
        <f t="shared" si="157"/>
        <v>#DIV/0!</v>
      </c>
      <c r="H1084" s="302" t="e">
        <f>E1084/E1081</f>
        <v>#DIV/0!</v>
      </c>
    </row>
    <row r="1085" spans="1:8" ht="17.25" customHeight="1" x14ac:dyDescent="0.25">
      <c r="A1085" s="323">
        <v>94740</v>
      </c>
      <c r="B1085" s="324" t="s">
        <v>143</v>
      </c>
      <c r="C1085" s="271">
        <v>0</v>
      </c>
      <c r="D1085" s="271">
        <v>0</v>
      </c>
      <c r="E1085" s="271">
        <v>0</v>
      </c>
      <c r="F1085" s="269" t="e">
        <f t="shared" si="156"/>
        <v>#DIV/0!</v>
      </c>
      <c r="G1085" s="622" t="e">
        <f t="shared" si="157"/>
        <v>#DIV/0!</v>
      </c>
      <c r="H1085" s="302" t="e">
        <f>E1085/E1081</f>
        <v>#DIV/0!</v>
      </c>
    </row>
    <row r="1086" spans="1:8" ht="17.25" customHeight="1" x14ac:dyDescent="0.25">
      <c r="A1086" s="588"/>
      <c r="B1086" s="589" t="s">
        <v>54</v>
      </c>
      <c r="C1086" s="602">
        <f>C1055+C1056+C1060+C1061+C1062+C1063+C1064+C1066+C1067+C1068+C1069+C1070+C1072+C1073+C1074+C1077+C1078+C1081</f>
        <v>118356.95999999999</v>
      </c>
      <c r="D1086" s="602">
        <f>D1055+D1056+D1060+D1061+D1062+D1063+D1064+D1066+D1067+D1068+D1069+D1070+D1072+D1073+D1074+D1077+D1078+D1081</f>
        <v>1384231.32</v>
      </c>
      <c r="E1086" s="602">
        <f>E1055+E1056+E1060+E1061+E1062+E1063+E1064+E1066+E1067+E1068+E1069+E1070+E1072+E1073+E1074+E1077+E1078+E1081</f>
        <v>48760</v>
      </c>
      <c r="F1086" s="608">
        <f t="shared" si="156"/>
        <v>0.4119740824705197</v>
      </c>
      <c r="G1086" s="680">
        <f t="shared" si="157"/>
        <v>3.5225326356580343E-2</v>
      </c>
      <c r="H1086" s="594">
        <f>H1055+H1056+H1060+H1061+H1062+H1063+H1064+H1067+H1068+H1069+H1070+H1073+H1074+H1077+H1078+H1081</f>
        <v>1</v>
      </c>
    </row>
    <row r="1087" spans="1:8" ht="12" customHeight="1" x14ac:dyDescent="0.25">
      <c r="A1087" s="84"/>
      <c r="B1087" s="50"/>
      <c r="C1087" s="64"/>
      <c r="D1087" s="64"/>
      <c r="E1087" s="40"/>
      <c r="F1087" s="96"/>
      <c r="G1087" s="51"/>
      <c r="H1087" s="30"/>
    </row>
    <row r="1088" spans="1:8" ht="17.25" customHeight="1" x14ac:dyDescent="0.25">
      <c r="A1088" s="202"/>
      <c r="B1088" s="202" t="s">
        <v>775</v>
      </c>
      <c r="C1088" s="202"/>
      <c r="D1088" s="202"/>
      <c r="E1088" s="202"/>
      <c r="F1088" s="202"/>
      <c r="G1088" s="202"/>
      <c r="H1088" s="202"/>
    </row>
    <row r="1089" spans="1:11" ht="17.25" customHeight="1" x14ac:dyDescent="0.25">
      <c r="A1089" s="202" t="s">
        <v>776</v>
      </c>
      <c r="B1089" s="202"/>
      <c r="C1089" s="202"/>
      <c r="D1089" s="202"/>
      <c r="E1089" s="202"/>
      <c r="F1089" s="202"/>
      <c r="G1089" s="202"/>
      <c r="H1089" s="202"/>
    </row>
    <row r="1090" spans="1:11" ht="17.25" customHeight="1" x14ac:dyDescent="0.25">
      <c r="A1090" s="202"/>
      <c r="B1090" s="202"/>
      <c r="C1090" s="202"/>
      <c r="D1090" s="202"/>
      <c r="E1090" s="202"/>
      <c r="F1090" s="202"/>
      <c r="G1090" s="202"/>
      <c r="H1090" s="202"/>
    </row>
    <row r="1091" spans="1:11" ht="17.25" customHeight="1" x14ac:dyDescent="0.25">
      <c r="A1091" s="202"/>
      <c r="B1091" s="202"/>
      <c r="C1091" s="202"/>
      <c r="D1091" s="202"/>
      <c r="E1091" s="202"/>
      <c r="F1091" s="202"/>
      <c r="G1091" s="202"/>
      <c r="H1091" s="202"/>
    </row>
    <row r="1092" spans="1:11" ht="17.25" customHeight="1" x14ac:dyDescent="0.25">
      <c r="A1092" s="55"/>
      <c r="B1092" s="55"/>
      <c r="C1092" s="55"/>
      <c r="D1092" s="55"/>
      <c r="E1092" s="55"/>
      <c r="F1092" s="55"/>
      <c r="G1092" s="55"/>
      <c r="H1092" s="55"/>
    </row>
    <row r="1093" spans="1:11" ht="17.25" customHeight="1" x14ac:dyDescent="0.25">
      <c r="A1093" s="55"/>
      <c r="B1093" s="55"/>
      <c r="C1093" s="55"/>
      <c r="D1093" s="55"/>
      <c r="E1093" s="55"/>
      <c r="F1093" s="55"/>
      <c r="G1093" s="55"/>
      <c r="H1093" s="55"/>
    </row>
    <row r="1094" spans="1:11" ht="17.25" customHeight="1" x14ac:dyDescent="0.25">
      <c r="A1094" s="55"/>
      <c r="B1094" s="55"/>
      <c r="C1094" s="55"/>
      <c r="D1094" s="55"/>
      <c r="E1094" s="55"/>
      <c r="F1094" s="55"/>
      <c r="G1094" s="55"/>
      <c r="H1094" s="55"/>
    </row>
    <row r="1095" spans="1:11" ht="17.25" customHeight="1" x14ac:dyDescent="0.25">
      <c r="A1095" s="55"/>
      <c r="B1095" s="55"/>
      <c r="C1095" s="55"/>
      <c r="D1095" s="55"/>
      <c r="E1095" s="55"/>
      <c r="F1095" s="55"/>
      <c r="G1095" s="55"/>
      <c r="H1095" s="55"/>
    </row>
    <row r="1096" spans="1:11" ht="17.25" customHeight="1" x14ac:dyDescent="0.25">
      <c r="A1096" s="55"/>
      <c r="B1096" s="55"/>
      <c r="C1096" s="55"/>
      <c r="D1096" s="55"/>
      <c r="E1096" s="55"/>
      <c r="F1096" s="55"/>
      <c r="G1096" s="55"/>
      <c r="H1096" s="55"/>
    </row>
    <row r="1097" spans="1:11" ht="17.25" customHeight="1" x14ac:dyDescent="0.25">
      <c r="A1097" s="55"/>
      <c r="B1097" s="55"/>
      <c r="C1097" s="55"/>
      <c r="D1097" s="55"/>
      <c r="E1097" s="55"/>
      <c r="F1097" s="55"/>
      <c r="G1097" s="55"/>
      <c r="H1097" s="55"/>
    </row>
    <row r="1098" spans="1:11" ht="17.25" customHeight="1" x14ac:dyDescent="0.25">
      <c r="A1098" s="55"/>
      <c r="B1098" s="55"/>
      <c r="C1098" s="55"/>
      <c r="D1098" s="55"/>
      <c r="E1098" s="55"/>
      <c r="F1098" s="55"/>
      <c r="G1098" s="55"/>
      <c r="H1098" s="737">
        <v>20</v>
      </c>
    </row>
    <row r="1099" spans="1:11" ht="17.25" customHeight="1" x14ac:dyDescent="0.25">
      <c r="A1099" s="55"/>
      <c r="B1099" s="55"/>
      <c r="C1099" s="55"/>
      <c r="D1099" s="55"/>
      <c r="E1099" s="55"/>
      <c r="F1099" s="55"/>
      <c r="G1099" s="55"/>
      <c r="H1099" s="24"/>
    </row>
    <row r="1100" spans="1:11" ht="18.75" customHeight="1" x14ac:dyDescent="0.25">
      <c r="A1100" s="51"/>
      <c r="B1100" s="137" t="s">
        <v>221</v>
      </c>
      <c r="C1100" s="92"/>
      <c r="D1100" s="51"/>
      <c r="E1100" s="51"/>
      <c r="F1100" s="51"/>
      <c r="G1100" s="51"/>
      <c r="H1100" s="30"/>
    </row>
    <row r="1101" spans="1:11" ht="17.25" customHeight="1" x14ac:dyDescent="0.25">
      <c r="A1101" s="51"/>
      <c r="B1101" s="92"/>
      <c r="C1101" s="92"/>
      <c r="D1101" s="51"/>
      <c r="E1101" s="51"/>
      <c r="F1101" s="51"/>
      <c r="G1101" s="51"/>
      <c r="H1101" s="30"/>
    </row>
    <row r="1102" spans="1:11" ht="17.25" customHeight="1" x14ac:dyDescent="0.25">
      <c r="A1102" s="761" t="s">
        <v>777</v>
      </c>
      <c r="B1102" s="761"/>
      <c r="C1102" s="761"/>
      <c r="D1102" s="761"/>
      <c r="E1102" s="761"/>
      <c r="F1102" s="761"/>
      <c r="G1102" s="761"/>
      <c r="H1102" s="761"/>
    </row>
    <row r="1103" spans="1:11" ht="17.25" customHeight="1" x14ac:dyDescent="0.25">
      <c r="A1103" s="761" t="s">
        <v>778</v>
      </c>
      <c r="B1103" s="761"/>
      <c r="C1103" s="761"/>
      <c r="D1103" s="761"/>
      <c r="E1103" s="761"/>
      <c r="F1103" s="761"/>
      <c r="G1103" s="761"/>
      <c r="H1103" s="761"/>
    </row>
    <row r="1104" spans="1:11" ht="17.25" customHeight="1" x14ac:dyDescent="0.25">
      <c r="A1104" s="203"/>
      <c r="B1104" s="768" t="s">
        <v>435</v>
      </c>
      <c r="C1104" s="768"/>
      <c r="D1104" s="768"/>
      <c r="E1104" s="768"/>
      <c r="F1104" s="768"/>
      <c r="G1104" s="768"/>
      <c r="H1104" s="768"/>
      <c r="K1104" s="158"/>
    </row>
    <row r="1105" spans="1:11" ht="17.25" customHeight="1" x14ac:dyDescent="0.25">
      <c r="A1105" s="203"/>
      <c r="B1105" s="262"/>
      <c r="C1105" s="262"/>
      <c r="D1105" s="262"/>
      <c r="E1105" s="262"/>
      <c r="F1105" s="262"/>
      <c r="G1105" s="262"/>
      <c r="H1105" s="262"/>
      <c r="K1105" s="158"/>
    </row>
    <row r="1106" spans="1:11" ht="18" customHeight="1" x14ac:dyDescent="0.25">
      <c r="A1106" s="51"/>
      <c r="B1106" s="51"/>
      <c r="C1106" s="775" t="s">
        <v>108</v>
      </c>
      <c r="D1106" s="775"/>
      <c r="E1106" s="775"/>
      <c r="F1106" s="51"/>
      <c r="G1106" s="51"/>
      <c r="H1106" s="30"/>
    </row>
    <row r="1107" spans="1:11" ht="17.25" customHeight="1" x14ac:dyDescent="0.25">
      <c r="A1107" s="762" t="s">
        <v>112</v>
      </c>
      <c r="B1107" s="762" t="s">
        <v>109</v>
      </c>
      <c r="C1107" s="178" t="s">
        <v>59</v>
      </c>
      <c r="D1107" s="161" t="s">
        <v>351</v>
      </c>
      <c r="E1107" s="120" t="s">
        <v>59</v>
      </c>
      <c r="F1107" s="766" t="s">
        <v>41</v>
      </c>
      <c r="G1107" s="767"/>
      <c r="H1107" s="769" t="s">
        <v>10</v>
      </c>
    </row>
    <row r="1108" spans="1:11" ht="17.25" customHeight="1" x14ac:dyDescent="0.25">
      <c r="A1108" s="763"/>
      <c r="B1108" s="763"/>
      <c r="C1108" s="33" t="s">
        <v>563</v>
      </c>
      <c r="D1108" s="180" t="s">
        <v>645</v>
      </c>
      <c r="E1108" s="33" t="s">
        <v>723</v>
      </c>
      <c r="F1108" s="34" t="s">
        <v>8</v>
      </c>
      <c r="G1108" s="85" t="s">
        <v>9</v>
      </c>
      <c r="H1108" s="770"/>
    </row>
    <row r="1109" spans="1:11" ht="17.25" customHeight="1" x14ac:dyDescent="0.25">
      <c r="A1109" s="54">
        <v>1</v>
      </c>
      <c r="B1109" s="53">
        <v>2</v>
      </c>
      <c r="C1109" s="58">
        <v>3</v>
      </c>
      <c r="D1109" s="59">
        <v>4</v>
      </c>
      <c r="E1109" s="58">
        <v>5</v>
      </c>
      <c r="F1109" s="58">
        <v>6</v>
      </c>
      <c r="G1109" s="58">
        <v>7</v>
      </c>
      <c r="H1109" s="60">
        <v>8</v>
      </c>
    </row>
    <row r="1110" spans="1:11" ht="16.5" customHeight="1" x14ac:dyDescent="0.25">
      <c r="A1110" s="266">
        <v>10</v>
      </c>
      <c r="B1110" s="267" t="s">
        <v>222</v>
      </c>
      <c r="C1110" s="618">
        <v>2373616.0299999998</v>
      </c>
      <c r="D1110" s="271">
        <v>8996893</v>
      </c>
      <c r="E1110" s="618">
        <v>33333</v>
      </c>
      <c r="F1110" s="301">
        <f t="shared" ref="F1110:F1117" si="162">E1110/C1110</f>
        <v>1.4043130640636937E-2</v>
      </c>
      <c r="G1110" s="622">
        <f t="shared" ref="G1110:G1117" si="163">E1110/D1110</f>
        <v>3.7049456962531396E-3</v>
      </c>
      <c r="H1110" s="270">
        <f>E1110/E1117</f>
        <v>1</v>
      </c>
    </row>
    <row r="1111" spans="1:11" ht="16.5" customHeight="1" x14ac:dyDescent="0.25">
      <c r="A1111" s="266">
        <v>21</v>
      </c>
      <c r="B1111" s="267" t="s">
        <v>211</v>
      </c>
      <c r="C1111" s="618">
        <v>95736.24</v>
      </c>
      <c r="D1111" s="271">
        <v>3715994</v>
      </c>
      <c r="E1111" s="618">
        <v>0</v>
      </c>
      <c r="F1111" s="301">
        <f t="shared" si="162"/>
        <v>0</v>
      </c>
      <c r="G1111" s="622">
        <f t="shared" si="163"/>
        <v>0</v>
      </c>
      <c r="H1111" s="270">
        <f>E1111/E1117</f>
        <v>0</v>
      </c>
    </row>
    <row r="1112" spans="1:11" ht="16.5" customHeight="1" x14ac:dyDescent="0.25">
      <c r="A1112" s="266">
        <v>22</v>
      </c>
      <c r="B1112" s="267" t="s">
        <v>212</v>
      </c>
      <c r="C1112" s="618">
        <v>0</v>
      </c>
      <c r="D1112" s="271">
        <v>0</v>
      </c>
      <c r="E1112" s="618">
        <v>0</v>
      </c>
      <c r="F1112" s="301" t="e">
        <f t="shared" si="162"/>
        <v>#DIV/0!</v>
      </c>
      <c r="G1112" s="622" t="e">
        <f t="shared" si="163"/>
        <v>#DIV/0!</v>
      </c>
      <c r="H1112" s="270">
        <f>E1112/E1117</f>
        <v>0</v>
      </c>
    </row>
    <row r="1113" spans="1:11" ht="16.5" customHeight="1" x14ac:dyDescent="0.25">
      <c r="A1113" s="266">
        <v>31</v>
      </c>
      <c r="B1113" s="267" t="s">
        <v>206</v>
      </c>
      <c r="C1113" s="618">
        <v>0</v>
      </c>
      <c r="D1113" s="271">
        <f>23104.81+2015.49+352</f>
        <v>25472.300000000003</v>
      </c>
      <c r="E1113" s="618">
        <v>0</v>
      </c>
      <c r="F1113" s="301" t="e">
        <f t="shared" si="162"/>
        <v>#DIV/0!</v>
      </c>
      <c r="G1113" s="622">
        <f t="shared" si="163"/>
        <v>0</v>
      </c>
      <c r="H1113" s="270">
        <f>E1113/E1117</f>
        <v>0</v>
      </c>
    </row>
    <row r="1114" spans="1:11" ht="16.5" customHeight="1" x14ac:dyDescent="0.25">
      <c r="A1114" s="266"/>
      <c r="B1114" s="267" t="s">
        <v>207</v>
      </c>
      <c r="C1114" s="618">
        <v>0</v>
      </c>
      <c r="D1114" s="271">
        <f>860.01+743.33+378.2</f>
        <v>1981.5400000000002</v>
      </c>
      <c r="E1114" s="618">
        <v>0</v>
      </c>
      <c r="F1114" s="301" t="e">
        <f t="shared" si="162"/>
        <v>#DIV/0!</v>
      </c>
      <c r="G1114" s="622">
        <f t="shared" si="163"/>
        <v>0</v>
      </c>
      <c r="H1114" s="270">
        <f>E1114/E1117</f>
        <v>0</v>
      </c>
    </row>
    <row r="1115" spans="1:11" ht="16.5" customHeight="1" x14ac:dyDescent="0.25">
      <c r="A1115" s="266">
        <v>38</v>
      </c>
      <c r="B1115" s="267" t="s">
        <v>496</v>
      </c>
      <c r="C1115" s="618"/>
      <c r="D1115" s="598">
        <v>0</v>
      </c>
      <c r="E1115" s="618"/>
      <c r="F1115" s="301"/>
      <c r="G1115" s="622"/>
      <c r="H1115" s="270"/>
    </row>
    <row r="1116" spans="1:11" ht="16.5" customHeight="1" x14ac:dyDescent="0.25">
      <c r="A1116" s="266"/>
      <c r="B1116" s="267" t="s">
        <v>305</v>
      </c>
      <c r="C1116" s="618">
        <v>0</v>
      </c>
      <c r="D1116" s="618">
        <v>0</v>
      </c>
      <c r="E1116" s="618">
        <v>0</v>
      </c>
      <c r="F1116" s="301" t="e">
        <f t="shared" ref="F1116" si="164">E1116/C1116</f>
        <v>#DIV/0!</v>
      </c>
      <c r="G1116" s="622" t="e">
        <f t="shared" ref="G1116" si="165">E1116/D1116</f>
        <v>#DIV/0!</v>
      </c>
      <c r="H1116" s="270">
        <f>E1116/E1117</f>
        <v>0</v>
      </c>
    </row>
    <row r="1117" spans="1:11" ht="17.25" customHeight="1" x14ac:dyDescent="0.25">
      <c r="A1117" s="272"/>
      <c r="B1117" s="273" t="s">
        <v>54</v>
      </c>
      <c r="C1117" s="562">
        <f>C1110+C1111+C1112+C1113+C1114</f>
        <v>2469352.27</v>
      </c>
      <c r="D1117" s="274">
        <f>D1110+D1111+D1112+D1113+D1114+D1115</f>
        <v>12740340.84</v>
      </c>
      <c r="E1117" s="758">
        <f>E1110+E1111+E1112+E1113+E1114</f>
        <v>33333</v>
      </c>
      <c r="F1117" s="613">
        <f t="shared" si="162"/>
        <v>1.3498681579360081E-2</v>
      </c>
      <c r="G1117" s="275">
        <f t="shared" si="163"/>
        <v>2.6163350273445277E-3</v>
      </c>
      <c r="H1117" s="276">
        <f>H1110+H1111+H1112+H1113+H1114</f>
        <v>1</v>
      </c>
    </row>
    <row r="1118" spans="1:11" ht="17.25" customHeight="1" x14ac:dyDescent="0.3">
      <c r="A1118" s="97"/>
      <c r="B1118" s="97"/>
      <c r="C1118" s="97"/>
      <c r="D1118" s="97"/>
      <c r="E1118" s="97"/>
      <c r="F1118" s="97"/>
      <c r="G1118" s="51"/>
      <c r="H1118" s="52"/>
    </row>
    <row r="1119" spans="1:11" ht="16.5" customHeight="1" x14ac:dyDescent="0.3">
      <c r="A1119" s="97"/>
      <c r="B1119" s="97"/>
      <c r="C1119" s="97"/>
      <c r="D1119" s="97"/>
      <c r="E1119" s="97"/>
      <c r="F1119" s="97"/>
      <c r="G1119" s="51"/>
      <c r="H1119" s="52"/>
    </row>
    <row r="1120" spans="1:11" ht="17.25" customHeight="1" x14ac:dyDescent="0.25">
      <c r="A1120" s="761" t="s">
        <v>779</v>
      </c>
      <c r="B1120" s="761"/>
      <c r="C1120" s="761"/>
      <c r="D1120" s="761"/>
      <c r="E1120" s="761"/>
      <c r="F1120" s="761"/>
      <c r="G1120" s="761"/>
      <c r="H1120" s="761"/>
    </row>
    <row r="1121" spans="1:8" ht="17.25" customHeight="1" x14ac:dyDescent="0.25">
      <c r="A1121" s="203" t="s">
        <v>780</v>
      </c>
      <c r="B1121" s="203"/>
      <c r="C1121" s="203"/>
      <c r="D1121" s="203"/>
      <c r="E1121" s="203"/>
      <c r="F1121" s="203"/>
      <c r="G1121" s="203"/>
      <c r="H1121" s="203"/>
    </row>
    <row r="1122" spans="1:8" ht="17.25" customHeight="1" x14ac:dyDescent="0.25">
      <c r="A1122" s="202" t="s">
        <v>781</v>
      </c>
      <c r="B1122" s="202"/>
      <c r="C1122" s="202"/>
      <c r="D1122" s="202"/>
      <c r="E1122" s="202"/>
      <c r="F1122" s="202"/>
      <c r="G1122" s="202"/>
      <c r="H1122" s="202"/>
    </row>
    <row r="1123" spans="1:8" ht="17.25" customHeight="1" x14ac:dyDescent="0.25">
      <c r="A1123" s="202"/>
      <c r="B1123" s="202"/>
      <c r="C1123" s="202"/>
      <c r="D1123" s="202"/>
      <c r="E1123" s="202"/>
      <c r="F1123" s="202"/>
      <c r="G1123" s="202"/>
      <c r="H1123" s="202"/>
    </row>
    <row r="1124" spans="1:8" ht="17.25" customHeight="1" x14ac:dyDescent="0.25">
      <c r="A1124" s="202"/>
      <c r="B1124" s="202"/>
      <c r="C1124" s="202"/>
      <c r="D1124" s="202"/>
      <c r="E1124" s="202"/>
      <c r="F1124" s="202"/>
      <c r="G1124" s="202"/>
      <c r="H1124" s="202"/>
    </row>
    <row r="1125" spans="1:8" ht="17.25" customHeight="1" x14ac:dyDescent="0.25">
      <c r="A1125" s="202"/>
      <c r="B1125" s="202"/>
      <c r="C1125" s="202"/>
      <c r="D1125" s="202"/>
      <c r="E1125" s="202"/>
      <c r="F1125" s="202"/>
      <c r="G1125" s="202"/>
      <c r="H1125" s="202"/>
    </row>
    <row r="1126" spans="1:8" ht="17.25" customHeight="1" x14ac:dyDescent="0.25">
      <c r="A1126" s="202"/>
      <c r="B1126" s="202"/>
      <c r="C1126" s="202"/>
      <c r="D1126" s="202"/>
      <c r="E1126" s="202"/>
      <c r="F1126" s="202"/>
      <c r="G1126" s="202"/>
      <c r="H1126" s="202"/>
    </row>
    <row r="1127" spans="1:8" ht="17.25" customHeight="1" x14ac:dyDescent="0.25">
      <c r="A1127" s="202"/>
      <c r="B1127" s="202"/>
      <c r="C1127" s="202"/>
      <c r="D1127" s="202"/>
      <c r="E1127" s="202"/>
      <c r="F1127" s="202"/>
      <c r="G1127" s="202"/>
      <c r="H1127" s="202"/>
    </row>
    <row r="1128" spans="1:8" ht="17.25" customHeight="1" x14ac:dyDescent="0.25">
      <c r="A1128" s="202"/>
      <c r="B1128" s="202"/>
      <c r="C1128" s="202"/>
      <c r="D1128" s="202"/>
      <c r="E1128" s="202"/>
      <c r="F1128" s="202"/>
      <c r="G1128" s="202"/>
      <c r="H1128" s="202"/>
    </row>
    <row r="1129" spans="1:8" ht="17.25" customHeight="1" x14ac:dyDescent="0.25">
      <c r="A1129" s="202"/>
      <c r="B1129" s="202"/>
      <c r="C1129" s="202"/>
      <c r="D1129" s="202"/>
      <c r="E1129" s="202"/>
      <c r="F1129" s="202"/>
      <c r="G1129" s="202"/>
      <c r="H1129" s="202"/>
    </row>
    <row r="1130" spans="1:8" ht="17.25" customHeight="1" x14ac:dyDescent="0.25">
      <c r="A1130" s="202"/>
      <c r="B1130" s="202"/>
      <c r="C1130" s="202"/>
      <c r="D1130" s="202"/>
      <c r="E1130" s="202"/>
      <c r="F1130" s="202"/>
      <c r="G1130" s="202"/>
      <c r="H1130" s="202"/>
    </row>
    <row r="1131" spans="1:8" ht="17.25" customHeight="1" x14ac:dyDescent="0.25">
      <c r="A1131" s="202"/>
      <c r="B1131" s="202"/>
      <c r="C1131" s="202"/>
      <c r="D1131" s="202"/>
      <c r="E1131" s="202"/>
      <c r="F1131" s="202"/>
      <c r="G1131" s="202"/>
      <c r="H1131" s="202"/>
    </row>
    <row r="1132" spans="1:8" ht="17.25" customHeight="1" x14ac:dyDescent="0.25">
      <c r="A1132" s="202"/>
      <c r="B1132" s="202"/>
      <c r="C1132" s="202"/>
      <c r="D1132" s="202"/>
      <c r="E1132" s="202"/>
      <c r="F1132" s="202"/>
      <c r="G1132" s="202"/>
      <c r="H1132" s="202"/>
    </row>
    <row r="1133" spans="1:8" ht="17.25" customHeight="1" x14ac:dyDescent="0.25">
      <c r="A1133" s="202"/>
      <c r="B1133" s="202"/>
      <c r="C1133" s="202"/>
      <c r="D1133" s="202"/>
      <c r="E1133" s="202"/>
      <c r="F1133" s="202"/>
      <c r="G1133" s="202"/>
      <c r="H1133" s="202"/>
    </row>
    <row r="1134" spans="1:8" ht="17.25" customHeight="1" x14ac:dyDescent="0.25">
      <c r="A1134" s="202"/>
      <c r="B1134" s="202"/>
      <c r="C1134" s="202"/>
      <c r="D1134" s="202"/>
      <c r="E1134" s="202"/>
      <c r="F1134" s="202"/>
      <c r="G1134" s="202"/>
      <c r="H1134" s="202"/>
    </row>
    <row r="1135" spans="1:8" ht="17.25" customHeight="1" x14ac:dyDescent="0.25">
      <c r="A1135" s="202"/>
      <c r="B1135" s="202"/>
      <c r="C1135" s="202"/>
      <c r="D1135" s="202"/>
      <c r="E1135" s="202"/>
      <c r="F1135" s="202"/>
      <c r="G1135" s="202"/>
      <c r="H1135" s="202"/>
    </row>
    <row r="1136" spans="1:8" ht="17.25" customHeight="1" x14ac:dyDescent="0.25">
      <c r="A1136" s="202"/>
      <c r="B1136" s="202"/>
      <c r="C1136" s="202"/>
      <c r="D1136" s="202"/>
      <c r="E1136" s="202"/>
      <c r="F1136" s="202"/>
      <c r="G1136" s="202"/>
      <c r="H1136" s="202"/>
    </row>
    <row r="1137" spans="1:8" ht="17.25" customHeight="1" x14ac:dyDescent="0.25">
      <c r="A1137" s="202"/>
      <c r="B1137" s="202"/>
      <c r="C1137" s="202"/>
      <c r="D1137" s="202"/>
      <c r="E1137" s="202"/>
      <c r="F1137" s="202"/>
      <c r="G1137" s="202"/>
      <c r="H1137" s="202"/>
    </row>
    <row r="1138" spans="1:8" ht="17.25" customHeight="1" x14ac:dyDescent="0.25">
      <c r="A1138" s="202"/>
      <c r="B1138" s="202"/>
      <c r="C1138" s="202"/>
      <c r="D1138" s="202"/>
      <c r="E1138" s="202"/>
      <c r="F1138" s="202"/>
      <c r="G1138" s="202"/>
      <c r="H1138" s="202"/>
    </row>
    <row r="1139" spans="1:8" ht="17.25" customHeight="1" x14ac:dyDescent="0.25">
      <c r="A1139" s="202"/>
      <c r="B1139" s="202"/>
      <c r="C1139" s="202"/>
      <c r="D1139" s="202"/>
      <c r="E1139" s="202"/>
      <c r="F1139" s="202"/>
      <c r="G1139" s="202"/>
      <c r="H1139" s="202"/>
    </row>
    <row r="1140" spans="1:8" ht="17.25" customHeight="1" x14ac:dyDescent="0.25">
      <c r="A1140" s="202"/>
      <c r="B1140" s="202"/>
      <c r="C1140" s="202"/>
      <c r="D1140" s="202"/>
      <c r="E1140" s="202"/>
      <c r="F1140" s="202"/>
      <c r="G1140" s="202"/>
      <c r="H1140" s="202"/>
    </row>
    <row r="1141" spans="1:8" ht="17.25" customHeight="1" x14ac:dyDescent="0.25">
      <c r="A1141" s="202"/>
      <c r="B1141" s="202"/>
      <c r="C1141" s="202"/>
      <c r="D1141" s="202"/>
      <c r="E1141" s="202"/>
      <c r="F1141" s="202"/>
      <c r="G1141" s="202"/>
      <c r="H1141" s="202"/>
    </row>
    <row r="1142" spans="1:8" ht="17.25" customHeight="1" x14ac:dyDescent="0.25">
      <c r="A1142" s="202"/>
      <c r="B1142" s="202"/>
      <c r="C1142" s="202"/>
      <c r="D1142" s="202"/>
      <c r="E1142" s="202"/>
      <c r="F1142" s="202"/>
      <c r="G1142" s="202"/>
      <c r="H1142" s="202"/>
    </row>
    <row r="1143" spans="1:8" ht="17.25" customHeight="1" x14ac:dyDescent="0.25">
      <c r="A1143" s="202"/>
      <c r="B1143" s="202"/>
      <c r="C1143" s="202"/>
      <c r="D1143" s="202"/>
      <c r="E1143" s="202"/>
      <c r="F1143" s="202"/>
      <c r="G1143" s="202"/>
      <c r="H1143" s="202"/>
    </row>
    <row r="1144" spans="1:8" ht="17.25" customHeight="1" x14ac:dyDescent="0.25">
      <c r="A1144" s="202"/>
      <c r="B1144" s="202"/>
      <c r="C1144" s="202"/>
      <c r="D1144" s="202"/>
      <c r="E1144" s="202"/>
      <c r="F1144" s="202"/>
      <c r="G1144" s="202"/>
      <c r="H1144" s="202"/>
    </row>
    <row r="1145" spans="1:8" ht="17.25" customHeight="1" x14ac:dyDescent="0.25">
      <c r="A1145" s="202"/>
      <c r="B1145" s="202"/>
      <c r="C1145" s="202"/>
      <c r="D1145" s="202"/>
      <c r="E1145" s="202"/>
      <c r="F1145" s="202"/>
      <c r="G1145" s="202"/>
      <c r="H1145" s="202"/>
    </row>
    <row r="1146" spans="1:8" ht="17.25" customHeight="1" x14ac:dyDescent="0.25">
      <c r="A1146" s="202"/>
      <c r="B1146" s="202"/>
      <c r="C1146" s="202"/>
      <c r="D1146" s="202"/>
      <c r="E1146" s="202"/>
      <c r="F1146" s="202"/>
      <c r="G1146" s="202"/>
      <c r="H1146" s="202"/>
    </row>
    <row r="1147" spans="1:8" ht="17.25" customHeight="1" x14ac:dyDescent="0.25">
      <c r="A1147" s="202"/>
      <c r="B1147" s="202"/>
      <c r="C1147" s="202"/>
      <c r="D1147" s="202"/>
      <c r="E1147" s="202"/>
      <c r="F1147" s="202"/>
      <c r="G1147" s="202"/>
      <c r="H1147" s="202"/>
    </row>
    <row r="1148" spans="1:8" ht="17.25" customHeight="1" x14ac:dyDescent="0.25">
      <c r="A1148" s="202"/>
      <c r="B1148" s="202"/>
      <c r="C1148" s="202"/>
      <c r="D1148" s="202"/>
      <c r="E1148" s="202"/>
      <c r="F1148" s="202"/>
      <c r="G1148" s="202"/>
      <c r="H1148" s="202"/>
    </row>
    <row r="1149" spans="1:8" ht="17.25" customHeight="1" x14ac:dyDescent="0.25">
      <c r="A1149" s="202"/>
      <c r="B1149" s="202"/>
      <c r="C1149" s="202"/>
      <c r="D1149" s="202"/>
      <c r="E1149" s="202"/>
      <c r="F1149" s="202"/>
      <c r="G1149" s="202"/>
      <c r="H1149" s="202"/>
    </row>
    <row r="1150" spans="1:8" ht="17.25" customHeight="1" x14ac:dyDescent="0.25">
      <c r="A1150" s="202"/>
      <c r="B1150" s="202"/>
      <c r="C1150" s="202"/>
      <c r="D1150" s="202"/>
      <c r="E1150" s="202"/>
      <c r="F1150" s="202"/>
      <c r="G1150" s="202"/>
      <c r="H1150" s="741">
        <v>21</v>
      </c>
    </row>
    <row r="1151" spans="1:8" ht="17.25" customHeight="1" x14ac:dyDescent="0.25">
      <c r="A1151" s="202"/>
      <c r="B1151" s="202"/>
      <c r="C1151" s="202"/>
      <c r="D1151" s="202"/>
      <c r="E1151" s="202"/>
      <c r="F1151" s="202"/>
      <c r="G1151" s="202"/>
      <c r="H1151" s="227"/>
    </row>
    <row r="1152" spans="1:8" ht="17.25" customHeight="1" x14ac:dyDescent="0.25">
      <c r="A1152" s="55"/>
      <c r="B1152" s="202" t="s">
        <v>577</v>
      </c>
      <c r="C1152" s="55"/>
      <c r="D1152" s="55"/>
      <c r="E1152" s="55"/>
      <c r="F1152" s="55"/>
      <c r="G1152" s="55"/>
      <c r="H1152" s="55"/>
    </row>
    <row r="1153" spans="1:11" ht="18" customHeight="1" x14ac:dyDescent="0.3">
      <c r="A1153" s="51"/>
      <c r="B1153" s="51"/>
      <c r="C1153" s="775" t="s">
        <v>108</v>
      </c>
      <c r="D1153" s="775"/>
      <c r="E1153" s="775"/>
      <c r="F1153" s="52"/>
      <c r="G1153" s="51"/>
      <c r="H1153" s="30"/>
    </row>
    <row r="1154" spans="1:11" ht="17.25" customHeight="1" x14ac:dyDescent="0.25">
      <c r="A1154" s="772" t="s">
        <v>38</v>
      </c>
      <c r="B1154" s="762" t="s">
        <v>39</v>
      </c>
      <c r="C1154" s="178" t="s">
        <v>59</v>
      </c>
      <c r="D1154" s="161" t="s">
        <v>351</v>
      </c>
      <c r="E1154" s="120" t="s">
        <v>59</v>
      </c>
      <c r="F1154" s="766" t="s">
        <v>41</v>
      </c>
      <c r="G1154" s="767"/>
      <c r="H1154" s="769" t="s">
        <v>10</v>
      </c>
    </row>
    <row r="1155" spans="1:11" ht="17.25" customHeight="1" x14ac:dyDescent="0.25">
      <c r="A1155" s="773"/>
      <c r="B1155" s="763"/>
      <c r="C1155" s="33" t="s">
        <v>563</v>
      </c>
      <c r="D1155" s="180" t="s">
        <v>645</v>
      </c>
      <c r="E1155" s="33" t="s">
        <v>723</v>
      </c>
      <c r="F1155" s="34" t="s">
        <v>8</v>
      </c>
      <c r="G1155" s="34" t="s">
        <v>9</v>
      </c>
      <c r="H1155" s="770"/>
    </row>
    <row r="1156" spans="1:11" ht="17.25" customHeight="1" x14ac:dyDescent="0.25">
      <c r="A1156" s="74">
        <v>1</v>
      </c>
      <c r="B1156" s="126">
        <v>2</v>
      </c>
      <c r="C1156" s="127">
        <v>3</v>
      </c>
      <c r="D1156" s="153">
        <v>4</v>
      </c>
      <c r="E1156" s="127">
        <v>5</v>
      </c>
      <c r="F1156" s="127">
        <v>6</v>
      </c>
      <c r="G1156" s="127">
        <v>7</v>
      </c>
      <c r="H1156" s="129">
        <v>8</v>
      </c>
    </row>
    <row r="1157" spans="1:11" ht="17.25" customHeight="1" x14ac:dyDescent="0.25">
      <c r="A1157" s="588">
        <v>16019</v>
      </c>
      <c r="B1157" s="589" t="s">
        <v>42</v>
      </c>
      <c r="C1157" s="590">
        <v>0</v>
      </c>
      <c r="D1157" s="590">
        <f>0+0</f>
        <v>0</v>
      </c>
      <c r="E1157" s="590">
        <v>0</v>
      </c>
      <c r="F1157" s="608" t="e">
        <f>E1157/C1157</f>
        <v>#DIV/0!</v>
      </c>
      <c r="G1157" s="621" t="e">
        <f>E1157/D1157</f>
        <v>#DIV/0!</v>
      </c>
      <c r="H1157" s="594">
        <f>E1157/E1190</f>
        <v>0</v>
      </c>
      <c r="J1157" s="158"/>
    </row>
    <row r="1158" spans="1:11" ht="17.25" customHeight="1" x14ac:dyDescent="0.25">
      <c r="A1158" s="588">
        <v>163</v>
      </c>
      <c r="B1158" s="603" t="s">
        <v>120</v>
      </c>
      <c r="C1158" s="591">
        <f>C1159+C1160+C1161</f>
        <v>135600</v>
      </c>
      <c r="D1158" s="591">
        <f>D1159+D1160+D1161</f>
        <v>180000</v>
      </c>
      <c r="E1158" s="591">
        <f>E1159+E1160+E1161</f>
        <v>0</v>
      </c>
      <c r="F1158" s="608">
        <f t="shared" ref="F1158:F1190" si="166">E1158/C1158</f>
        <v>0</v>
      </c>
      <c r="G1158" s="621">
        <f t="shared" ref="G1158:G1189" si="167">E1158/D1158</f>
        <v>0</v>
      </c>
      <c r="H1158" s="594">
        <f>E1158/E1190</f>
        <v>0</v>
      </c>
    </row>
    <row r="1159" spans="1:11" ht="17.25" customHeight="1" x14ac:dyDescent="0.25">
      <c r="A1159" s="323">
        <v>16319</v>
      </c>
      <c r="B1159" s="324" t="s">
        <v>121</v>
      </c>
      <c r="C1159" s="598">
        <v>135600</v>
      </c>
      <c r="D1159" s="598">
        <v>180000</v>
      </c>
      <c r="E1159" s="598">
        <v>0</v>
      </c>
      <c r="F1159" s="269">
        <f>E1159/C1159</f>
        <v>0</v>
      </c>
      <c r="G1159" s="622">
        <f>E1159/D1159</f>
        <v>0</v>
      </c>
      <c r="H1159" s="302" t="e">
        <f>E1159/E1158</f>
        <v>#DIV/0!</v>
      </c>
    </row>
    <row r="1160" spans="1:11" ht="17.25" customHeight="1" x14ac:dyDescent="0.25">
      <c r="A1160" s="323">
        <v>16519</v>
      </c>
      <c r="B1160" s="324" t="s">
        <v>122</v>
      </c>
      <c r="C1160" s="598">
        <f t="shared" ref="C1160:E1164" si="168">0+0+0+0+0</f>
        <v>0</v>
      </c>
      <c r="D1160" s="598">
        <f>0+0</f>
        <v>0</v>
      </c>
      <c r="E1160" s="598">
        <f t="shared" si="168"/>
        <v>0</v>
      </c>
      <c r="F1160" s="269" t="e">
        <f>E1160/C1160</f>
        <v>#DIV/0!</v>
      </c>
      <c r="G1160" s="622" t="e">
        <f>E1160/D1160</f>
        <v>#DIV/0!</v>
      </c>
      <c r="H1160" s="302" t="e">
        <f>E1160/E1158</f>
        <v>#DIV/0!</v>
      </c>
    </row>
    <row r="1161" spans="1:11" ht="17.25" customHeight="1" x14ac:dyDescent="0.25">
      <c r="A1161" s="323">
        <v>16559</v>
      </c>
      <c r="B1161" s="324" t="s">
        <v>432</v>
      </c>
      <c r="C1161" s="598">
        <f t="shared" si="168"/>
        <v>0</v>
      </c>
      <c r="D1161" s="598">
        <v>0</v>
      </c>
      <c r="E1161" s="598">
        <v>0</v>
      </c>
      <c r="F1161" s="269" t="e">
        <f>E1161/C1161</f>
        <v>#DIV/0!</v>
      </c>
      <c r="G1161" s="622" t="e">
        <f>E1161/D1161</f>
        <v>#DIV/0!</v>
      </c>
      <c r="H1161" s="302" t="e">
        <f>E1161/E1158</f>
        <v>#DIV/0!</v>
      </c>
    </row>
    <row r="1162" spans="1:11" ht="17.25" customHeight="1" x14ac:dyDescent="0.25">
      <c r="A1162" s="588">
        <v>16637</v>
      </c>
      <c r="B1162" s="589" t="s">
        <v>45</v>
      </c>
      <c r="C1162" s="590">
        <f t="shared" si="168"/>
        <v>0</v>
      </c>
      <c r="D1162" s="590">
        <f>0+0+0</f>
        <v>0</v>
      </c>
      <c r="E1162" s="590">
        <f t="shared" si="168"/>
        <v>0</v>
      </c>
      <c r="F1162" s="608" t="e">
        <f t="shared" si="166"/>
        <v>#DIV/0!</v>
      </c>
      <c r="G1162" s="621" t="e">
        <f t="shared" si="167"/>
        <v>#DIV/0!</v>
      </c>
      <c r="H1162" s="594">
        <f>E1162/E1190</f>
        <v>0</v>
      </c>
    </row>
    <row r="1163" spans="1:11" ht="17.25" customHeight="1" x14ac:dyDescent="0.25">
      <c r="A1163" s="588">
        <v>16795</v>
      </c>
      <c r="B1163" s="589" t="s">
        <v>22</v>
      </c>
      <c r="C1163" s="590">
        <f t="shared" si="168"/>
        <v>0</v>
      </c>
      <c r="D1163" s="590">
        <f>0+0+0</f>
        <v>0</v>
      </c>
      <c r="E1163" s="590">
        <f t="shared" si="168"/>
        <v>0</v>
      </c>
      <c r="F1163" s="608" t="e">
        <f t="shared" si="166"/>
        <v>#DIV/0!</v>
      </c>
      <c r="G1163" s="621" t="e">
        <f t="shared" si="167"/>
        <v>#DIV/0!</v>
      </c>
      <c r="H1163" s="594">
        <f>E1163/E1190</f>
        <v>0</v>
      </c>
    </row>
    <row r="1164" spans="1:11" ht="17.25" customHeight="1" x14ac:dyDescent="0.25">
      <c r="A1164" s="588">
        <v>16919</v>
      </c>
      <c r="B1164" s="589" t="s">
        <v>46</v>
      </c>
      <c r="C1164" s="590">
        <f t="shared" si="168"/>
        <v>0</v>
      </c>
      <c r="D1164" s="590">
        <f>0+0+0</f>
        <v>0</v>
      </c>
      <c r="E1164" s="590">
        <f t="shared" si="168"/>
        <v>0</v>
      </c>
      <c r="F1164" s="608" t="e">
        <f t="shared" si="166"/>
        <v>#DIV/0!</v>
      </c>
      <c r="G1164" s="621" t="e">
        <f t="shared" si="167"/>
        <v>#DIV/0!</v>
      </c>
      <c r="H1164" s="594">
        <f>E1164/E1190</f>
        <v>0</v>
      </c>
    </row>
    <row r="1165" spans="1:11" ht="17.25" customHeight="1" x14ac:dyDescent="0.25">
      <c r="A1165" s="588">
        <v>17519</v>
      </c>
      <c r="B1165" s="589" t="s">
        <v>23</v>
      </c>
      <c r="C1165" s="590">
        <v>629398.21</v>
      </c>
      <c r="D1165" s="590">
        <v>636104.53</v>
      </c>
      <c r="E1165" s="590">
        <v>0</v>
      </c>
      <c r="F1165" s="608">
        <f t="shared" si="166"/>
        <v>0</v>
      </c>
      <c r="G1165" s="621">
        <f t="shared" si="167"/>
        <v>0</v>
      </c>
      <c r="H1165" s="594">
        <f>E1165/E1190</f>
        <v>0</v>
      </c>
      <c r="K1165" s="24"/>
    </row>
    <row r="1166" spans="1:11" ht="17.25" customHeight="1" x14ac:dyDescent="0.25">
      <c r="A1166" s="588">
        <v>180</v>
      </c>
      <c r="B1166" s="589" t="s">
        <v>360</v>
      </c>
      <c r="C1166" s="591">
        <f>C1167+C1168</f>
        <v>884445.37</v>
      </c>
      <c r="D1166" s="591">
        <f>D1167+D1168</f>
        <v>7164776.8200000003</v>
      </c>
      <c r="E1166" s="591">
        <f>E1167+E1168</f>
        <v>0</v>
      </c>
      <c r="F1166" s="608">
        <f t="shared" si="166"/>
        <v>0</v>
      </c>
      <c r="G1166" s="621">
        <f t="shared" si="167"/>
        <v>0</v>
      </c>
      <c r="H1166" s="594">
        <f>E1166/E1190</f>
        <v>0</v>
      </c>
    </row>
    <row r="1167" spans="1:11" ht="17.25" customHeight="1" x14ac:dyDescent="0.25">
      <c r="A1167" s="323">
        <v>18019</v>
      </c>
      <c r="B1167" s="324" t="s">
        <v>123</v>
      </c>
      <c r="C1167" s="598">
        <v>884445.37</v>
      </c>
      <c r="D1167" s="598">
        <v>7164776.8200000003</v>
      </c>
      <c r="E1167" s="598">
        <v>0</v>
      </c>
      <c r="F1167" s="269">
        <f>E1167/C1167</f>
        <v>0</v>
      </c>
      <c r="G1167" s="622">
        <f>E1167/D1167</f>
        <v>0</v>
      </c>
      <c r="H1167" s="302" t="e">
        <f>E1167/E1166</f>
        <v>#DIV/0!</v>
      </c>
    </row>
    <row r="1168" spans="1:11" ht="17.25" customHeight="1" x14ac:dyDescent="0.25">
      <c r="A1168" s="323">
        <v>18295</v>
      </c>
      <c r="B1168" s="324" t="s">
        <v>124</v>
      </c>
      <c r="C1168" s="598">
        <v>0</v>
      </c>
      <c r="D1168" s="598">
        <v>0</v>
      </c>
      <c r="E1168" s="598">
        <v>0</v>
      </c>
      <c r="F1168" s="269" t="e">
        <f t="shared" si="166"/>
        <v>#DIV/0!</v>
      </c>
      <c r="G1168" s="622" t="e">
        <f t="shared" si="167"/>
        <v>#DIV/0!</v>
      </c>
      <c r="H1168" s="302" t="e">
        <f>E1168/E1166</f>
        <v>#DIV/0!</v>
      </c>
      <c r="K1168" s="158"/>
    </row>
    <row r="1169" spans="1:8" ht="17.25" customHeight="1" x14ac:dyDescent="0.25">
      <c r="A1169" s="588">
        <v>19595</v>
      </c>
      <c r="B1169" s="589" t="s">
        <v>125</v>
      </c>
      <c r="C1169" s="590">
        <v>100000</v>
      </c>
      <c r="D1169" s="590">
        <v>200000</v>
      </c>
      <c r="E1169" s="590">
        <v>0</v>
      </c>
      <c r="F1169" s="608">
        <f t="shared" si="166"/>
        <v>0</v>
      </c>
      <c r="G1169" s="621">
        <f t="shared" si="167"/>
        <v>0</v>
      </c>
      <c r="H1169" s="594">
        <f>E1169/E1190</f>
        <v>0</v>
      </c>
    </row>
    <row r="1170" spans="1:8" ht="17.25" customHeight="1" x14ac:dyDescent="0.25">
      <c r="A1170" s="588">
        <v>47019</v>
      </c>
      <c r="B1170" s="589" t="s">
        <v>26</v>
      </c>
      <c r="C1170" s="590">
        <v>147338.75</v>
      </c>
      <c r="D1170" s="590">
        <v>502015.49</v>
      </c>
      <c r="E1170" s="590">
        <v>0</v>
      </c>
      <c r="F1170" s="608">
        <f t="shared" si="166"/>
        <v>0</v>
      </c>
      <c r="G1170" s="621">
        <f t="shared" si="167"/>
        <v>0</v>
      </c>
      <c r="H1170" s="594">
        <f>E1170/E1190</f>
        <v>0</v>
      </c>
    </row>
    <row r="1171" spans="1:8" ht="17.25" customHeight="1" x14ac:dyDescent="0.25">
      <c r="A1171" s="588">
        <v>48019</v>
      </c>
      <c r="B1171" s="589" t="s">
        <v>48</v>
      </c>
      <c r="C1171" s="590">
        <v>36450</v>
      </c>
      <c r="D1171" s="590">
        <v>151286</v>
      </c>
      <c r="E1171" s="590">
        <v>0</v>
      </c>
      <c r="F1171" s="608">
        <f t="shared" si="166"/>
        <v>0</v>
      </c>
      <c r="G1171" s="621">
        <f t="shared" si="167"/>
        <v>0</v>
      </c>
      <c r="H1171" s="594">
        <f>E1171/E1190</f>
        <v>0</v>
      </c>
    </row>
    <row r="1172" spans="1:8" ht="17.25" customHeight="1" x14ac:dyDescent="0.25">
      <c r="A1172" s="588">
        <v>650</v>
      </c>
      <c r="B1172" s="589" t="s">
        <v>28</v>
      </c>
      <c r="C1172" s="591">
        <f>C1173+C1175</f>
        <v>0</v>
      </c>
      <c r="D1172" s="591">
        <f>D1173+D1175</f>
        <v>0</v>
      </c>
      <c r="E1172" s="591">
        <f>E1173+E1175</f>
        <v>0</v>
      </c>
      <c r="F1172" s="608" t="e">
        <f t="shared" si="166"/>
        <v>#DIV/0!</v>
      </c>
      <c r="G1172" s="621" t="e">
        <f t="shared" si="167"/>
        <v>#DIV/0!</v>
      </c>
      <c r="H1172" s="594">
        <f>E1172/E1190</f>
        <v>0</v>
      </c>
    </row>
    <row r="1173" spans="1:8" ht="17.25" customHeight="1" x14ac:dyDescent="0.25">
      <c r="A1173" s="323">
        <v>65095</v>
      </c>
      <c r="B1173" s="324" t="s">
        <v>126</v>
      </c>
      <c r="C1173" s="598">
        <v>0</v>
      </c>
      <c r="D1173" s="598">
        <v>0</v>
      </c>
      <c r="E1173" s="598">
        <v>0</v>
      </c>
      <c r="F1173" s="269" t="e">
        <f>E1173/C1173</f>
        <v>#DIV/0!</v>
      </c>
      <c r="G1173" s="622" t="e">
        <f>E1173/D1173</f>
        <v>#DIV/0!</v>
      </c>
      <c r="H1173" s="302" t="e">
        <f>E1173/E1172</f>
        <v>#DIV/0!</v>
      </c>
    </row>
    <row r="1174" spans="1:8" ht="17.25" customHeight="1" x14ac:dyDescent="0.25">
      <c r="A1174" s="214"/>
      <c r="B1174" s="234"/>
      <c r="C1174" s="214"/>
      <c r="D1174" s="214"/>
      <c r="E1174" s="214"/>
      <c r="F1174" s="214"/>
      <c r="G1174" s="214"/>
      <c r="H1174" s="234"/>
    </row>
    <row r="1175" spans="1:8" ht="16.5" customHeight="1" x14ac:dyDescent="0.25">
      <c r="A1175" s="323">
        <v>65495</v>
      </c>
      <c r="B1175" s="324" t="s">
        <v>127</v>
      </c>
      <c r="C1175" s="598">
        <f>0</f>
        <v>0</v>
      </c>
      <c r="D1175" s="271">
        <v>0</v>
      </c>
      <c r="E1175" s="598">
        <v>0</v>
      </c>
      <c r="F1175" s="269" t="e">
        <f t="shared" si="166"/>
        <v>#DIV/0!</v>
      </c>
      <c r="G1175" s="622" t="e">
        <f t="shared" si="167"/>
        <v>#DIV/0!</v>
      </c>
      <c r="H1175" s="302" t="e">
        <f>E1175/E1172</f>
        <v>#DIV/0!</v>
      </c>
    </row>
    <row r="1176" spans="1:8" ht="16.5" customHeight="1" x14ac:dyDescent="0.25">
      <c r="A1176" s="588">
        <v>66100</v>
      </c>
      <c r="B1176" s="589" t="s">
        <v>30</v>
      </c>
      <c r="C1176" s="590">
        <v>0</v>
      </c>
      <c r="D1176" s="591">
        <v>135000</v>
      </c>
      <c r="E1176" s="590">
        <v>0</v>
      </c>
      <c r="F1176" s="608" t="e">
        <f t="shared" si="166"/>
        <v>#DIV/0!</v>
      </c>
      <c r="G1176" s="621">
        <f t="shared" si="167"/>
        <v>0</v>
      </c>
      <c r="H1176" s="594">
        <f>E1176/E1190</f>
        <v>0</v>
      </c>
    </row>
    <row r="1177" spans="1:8" ht="16.5" customHeight="1" x14ac:dyDescent="0.25">
      <c r="A1177" s="588">
        <v>730</v>
      </c>
      <c r="B1177" s="589" t="s">
        <v>50</v>
      </c>
      <c r="C1177" s="609">
        <f>C1178+C1179</f>
        <v>10000</v>
      </c>
      <c r="D1177" s="609">
        <f>D1178+D1179</f>
        <v>250000</v>
      </c>
      <c r="E1177" s="609">
        <f>E1178+E1179</f>
        <v>33333</v>
      </c>
      <c r="F1177" s="608">
        <f t="shared" si="166"/>
        <v>3.3332999999999999</v>
      </c>
      <c r="G1177" s="621">
        <f>E1177/D1177</f>
        <v>0.13333200000000001</v>
      </c>
      <c r="H1177" s="594">
        <f>E1177/E1190</f>
        <v>1</v>
      </c>
    </row>
    <row r="1178" spans="1:8" ht="16.5" customHeight="1" x14ac:dyDescent="0.25">
      <c r="A1178" s="323">
        <v>73028</v>
      </c>
      <c r="B1178" s="324" t="s">
        <v>140</v>
      </c>
      <c r="C1178" s="598">
        <f>0+0+0+0+0</f>
        <v>0</v>
      </c>
      <c r="D1178" s="271">
        <v>0</v>
      </c>
      <c r="E1178" s="598">
        <f>0+0+0+0+0</f>
        <v>0</v>
      </c>
      <c r="F1178" s="269" t="e">
        <f t="shared" si="166"/>
        <v>#DIV/0!</v>
      </c>
      <c r="G1178" s="622" t="e">
        <f t="shared" si="167"/>
        <v>#DIV/0!</v>
      </c>
      <c r="H1178" s="302">
        <f>E1178/E1177</f>
        <v>0</v>
      </c>
    </row>
    <row r="1179" spans="1:8" ht="16.5" customHeight="1" x14ac:dyDescent="0.25">
      <c r="A1179" s="323">
        <v>74100</v>
      </c>
      <c r="B1179" s="324" t="s">
        <v>141</v>
      </c>
      <c r="C1179" s="598">
        <v>10000</v>
      </c>
      <c r="D1179" s="271">
        <v>250000</v>
      </c>
      <c r="E1179" s="598">
        <v>33333</v>
      </c>
      <c r="F1179" s="269">
        <f t="shared" si="166"/>
        <v>3.3332999999999999</v>
      </c>
      <c r="G1179" s="622">
        <f t="shared" si="167"/>
        <v>0.13333200000000001</v>
      </c>
      <c r="H1179" s="302">
        <f>E1179/E1177</f>
        <v>1</v>
      </c>
    </row>
    <row r="1180" spans="1:8" ht="16.5" customHeight="1" x14ac:dyDescent="0.25">
      <c r="A1180" s="588">
        <v>75591</v>
      </c>
      <c r="B1180" s="603" t="s">
        <v>424</v>
      </c>
      <c r="C1180" s="591">
        <f>0+0+0+0+0</f>
        <v>0</v>
      </c>
      <c r="D1180" s="591">
        <v>0</v>
      </c>
      <c r="E1180" s="591">
        <f>0+0+0+0+0</f>
        <v>0</v>
      </c>
      <c r="F1180" s="608" t="e">
        <f>E1180/C1180</f>
        <v>#DIV/0!</v>
      </c>
      <c r="G1180" s="621" t="e">
        <f>E1180/D1180</f>
        <v>#DIV/0!</v>
      </c>
      <c r="H1180" s="594">
        <f>E1180/E1190</f>
        <v>0</v>
      </c>
    </row>
    <row r="1181" spans="1:8" ht="16.5" customHeight="1" x14ac:dyDescent="0.25">
      <c r="A1181" s="588">
        <v>75592</v>
      </c>
      <c r="B1181" s="603" t="s">
        <v>504</v>
      </c>
      <c r="C1181" s="591"/>
      <c r="D1181" s="591">
        <v>315789</v>
      </c>
      <c r="E1181" s="591">
        <v>0</v>
      </c>
      <c r="F1181" s="608"/>
      <c r="G1181" s="621"/>
      <c r="H1181" s="594"/>
    </row>
    <row r="1182" spans="1:8" ht="16.5" customHeight="1" x14ac:dyDescent="0.25">
      <c r="A1182" s="588">
        <v>850</v>
      </c>
      <c r="B1182" s="603" t="s">
        <v>33</v>
      </c>
      <c r="C1182" s="602">
        <f t="shared" ref="C1182" si="169">C1183+C1184</f>
        <v>102118.08</v>
      </c>
      <c r="D1182" s="602">
        <f t="shared" ref="D1182:E1182" si="170">D1183+D1184</f>
        <v>530000</v>
      </c>
      <c r="E1182" s="602">
        <f t="shared" si="170"/>
        <v>0</v>
      </c>
      <c r="F1182" s="608">
        <f>E1182/C1182</f>
        <v>0</v>
      </c>
      <c r="G1182" s="592">
        <f>E1182/D1182</f>
        <v>0</v>
      </c>
      <c r="H1182" s="594">
        <f>E1182/E1190</f>
        <v>0</v>
      </c>
    </row>
    <row r="1183" spans="1:8" ht="16.5" customHeight="1" x14ac:dyDescent="0.25">
      <c r="A1183" s="323">
        <v>85019</v>
      </c>
      <c r="B1183" s="324" t="s">
        <v>33</v>
      </c>
      <c r="C1183" s="271">
        <v>102118.08</v>
      </c>
      <c r="D1183" s="271">
        <v>530000</v>
      </c>
      <c r="E1183" s="271">
        <v>0</v>
      </c>
      <c r="F1183" s="269">
        <f>E1183/C1183</f>
        <v>0</v>
      </c>
      <c r="G1183" s="622">
        <f>E1183/D1183</f>
        <v>0</v>
      </c>
      <c r="H1183" s="302" t="e">
        <f>E1183/E1182</f>
        <v>#DIV/0!</v>
      </c>
    </row>
    <row r="1184" spans="1:8" ht="16.5" customHeight="1" x14ac:dyDescent="0.25">
      <c r="A1184" s="323">
        <v>85184</v>
      </c>
      <c r="B1184" s="324" t="s">
        <v>373</v>
      </c>
      <c r="C1184" s="271">
        <v>0</v>
      </c>
      <c r="D1184" s="271">
        <f>0+0</f>
        <v>0</v>
      </c>
      <c r="E1184" s="271">
        <v>0</v>
      </c>
      <c r="F1184" s="269" t="e">
        <f>E1184/C1184</f>
        <v>#DIV/0!</v>
      </c>
      <c r="G1184" s="622" t="e">
        <f t="shared" ref="G1184" si="171">E1184/D1184</f>
        <v>#DIV/0!</v>
      </c>
      <c r="H1184" s="302" t="e">
        <f>E1184/E1182</f>
        <v>#DIV/0!</v>
      </c>
    </row>
    <row r="1185" spans="1:10" ht="16.5" customHeight="1" x14ac:dyDescent="0.25">
      <c r="A1185" s="588">
        <v>920</v>
      </c>
      <c r="B1185" s="589" t="s">
        <v>53</v>
      </c>
      <c r="C1185" s="591">
        <f>C1186+C1187+C1188+C1189</f>
        <v>424001.86</v>
      </c>
      <c r="D1185" s="591">
        <f>D1186+D1187+D1188+D1189</f>
        <v>2675369</v>
      </c>
      <c r="E1185" s="591">
        <f>E1186+E1187+E1188+E1189</f>
        <v>0</v>
      </c>
      <c r="F1185" s="608">
        <f t="shared" si="166"/>
        <v>0</v>
      </c>
      <c r="G1185" s="621">
        <f>E1185/D1185</f>
        <v>0</v>
      </c>
      <c r="H1185" s="594">
        <f>E1185/E1190</f>
        <v>0</v>
      </c>
    </row>
    <row r="1186" spans="1:10" ht="16.5" customHeight="1" x14ac:dyDescent="0.25">
      <c r="A1186" s="323">
        <v>92095</v>
      </c>
      <c r="B1186" s="324" t="s">
        <v>140</v>
      </c>
      <c r="C1186" s="271">
        <v>0</v>
      </c>
      <c r="D1186" s="271">
        <v>0</v>
      </c>
      <c r="E1186" s="271">
        <v>0</v>
      </c>
      <c r="F1186" s="269" t="e">
        <f t="shared" si="166"/>
        <v>#DIV/0!</v>
      </c>
      <c r="G1186" s="622" t="e">
        <f t="shared" si="167"/>
        <v>#DIV/0!</v>
      </c>
      <c r="H1186" s="302" t="e">
        <f>E1186/E1185</f>
        <v>#DIV/0!</v>
      </c>
    </row>
    <row r="1187" spans="1:10" ht="16.5" customHeight="1" x14ac:dyDescent="0.25">
      <c r="A1187" s="323">
        <v>92570</v>
      </c>
      <c r="B1187" s="324" t="s">
        <v>390</v>
      </c>
      <c r="C1187" s="271">
        <f>0+0+0+0+0</f>
        <v>0</v>
      </c>
      <c r="D1187" s="271">
        <f>0+0</f>
        <v>0</v>
      </c>
      <c r="E1187" s="271">
        <f>0+0+0+0+0</f>
        <v>0</v>
      </c>
      <c r="F1187" s="269" t="e">
        <f t="shared" si="166"/>
        <v>#DIV/0!</v>
      </c>
      <c r="G1187" s="622" t="e">
        <f t="shared" si="167"/>
        <v>#DIV/0!</v>
      </c>
      <c r="H1187" s="302" t="e">
        <f>E1187/E1185</f>
        <v>#DIV/0!</v>
      </c>
    </row>
    <row r="1188" spans="1:10" ht="16.5" customHeight="1" x14ac:dyDescent="0.25">
      <c r="A1188" s="323">
        <v>93540</v>
      </c>
      <c r="B1188" s="324" t="s">
        <v>142</v>
      </c>
      <c r="C1188" s="271">
        <v>69212.86</v>
      </c>
      <c r="D1188" s="271">
        <v>675369</v>
      </c>
      <c r="E1188" s="271">
        <v>0</v>
      </c>
      <c r="F1188" s="269">
        <f t="shared" si="166"/>
        <v>0</v>
      </c>
      <c r="G1188" s="622">
        <f t="shared" si="167"/>
        <v>0</v>
      </c>
      <c r="H1188" s="302" t="e">
        <f>E1188/E1185</f>
        <v>#DIV/0!</v>
      </c>
    </row>
    <row r="1189" spans="1:10" ht="16.5" customHeight="1" x14ac:dyDescent="0.25">
      <c r="A1189" s="323">
        <v>94740</v>
      </c>
      <c r="B1189" s="324" t="s">
        <v>143</v>
      </c>
      <c r="C1189" s="601">
        <v>354789</v>
      </c>
      <c r="D1189" s="601">
        <v>2000000</v>
      </c>
      <c r="E1189" s="601">
        <v>0</v>
      </c>
      <c r="F1189" s="269">
        <f t="shared" si="166"/>
        <v>0</v>
      </c>
      <c r="G1189" s="622">
        <f t="shared" si="167"/>
        <v>0</v>
      </c>
      <c r="H1189" s="302" t="e">
        <f>E1189/E1185</f>
        <v>#DIV/0!</v>
      </c>
    </row>
    <row r="1190" spans="1:10" ht="16.5" customHeight="1" x14ac:dyDescent="0.25">
      <c r="A1190" s="588"/>
      <c r="B1190" s="589" t="s">
        <v>54</v>
      </c>
      <c r="C1190" s="759">
        <f>C1157+C1158+C1162+C1163+C1164+C1165+C1166+C1169+C1170+C1171+C1172+C1176+C1177+C1180+C1182+C1185</f>
        <v>2469352.27</v>
      </c>
      <c r="D1190" s="759">
        <f>D1157+D1158+D1162+D1163+D1164+D1165+D1166+D1169+D1170+D1171+D1172+D1176+D1177+D1180+D1181+D1182+D1185</f>
        <v>12740340.84</v>
      </c>
      <c r="E1190" s="759">
        <f>E1157+E1158+E1162+E1163+E1164+E1165+E1166+E1169+E1170+E1171+E1172+E1176+E1177+E1180+E1182+E1185</f>
        <v>33333</v>
      </c>
      <c r="F1190" s="608">
        <f t="shared" si="166"/>
        <v>1.3498681579360081E-2</v>
      </c>
      <c r="G1190" s="680">
        <f>E1190/D1190</f>
        <v>2.6163350273445277E-3</v>
      </c>
      <c r="H1190" s="680">
        <f>H1157+H1158+H1162+H1163+H1164+H1165+H1166+H1169+H1170+H1171+H1172+H1176+H1177+H1180+H1182+H1185</f>
        <v>1</v>
      </c>
      <c r="J1190" s="158"/>
    </row>
    <row r="1191" spans="1:10" ht="12" customHeight="1" x14ac:dyDescent="0.25">
      <c r="A1191" s="169"/>
      <c r="B1191" s="170"/>
      <c r="C1191" s="171"/>
      <c r="D1191" s="171"/>
      <c r="E1191" s="171"/>
      <c r="F1191" s="172"/>
      <c r="G1191" s="173"/>
      <c r="H1191" s="173"/>
      <c r="J1191" s="158"/>
    </row>
    <row r="1192" spans="1:10" ht="16.5" customHeight="1" x14ac:dyDescent="0.25">
      <c r="A1192" s="823" t="s">
        <v>783</v>
      </c>
      <c r="B1192" s="823"/>
      <c r="C1192" s="823"/>
      <c r="D1192" s="823"/>
      <c r="E1192" s="823"/>
      <c r="F1192" s="823"/>
      <c r="G1192" s="823"/>
      <c r="H1192" s="823"/>
      <c r="I1192" s="823"/>
    </row>
    <row r="1193" spans="1:10" ht="16.5" customHeight="1" x14ac:dyDescent="0.25">
      <c r="A1193" s="761"/>
      <c r="B1193" s="761"/>
      <c r="C1193" s="761"/>
      <c r="D1193" s="761"/>
      <c r="E1193" s="761"/>
      <c r="F1193" s="761"/>
      <c r="G1193" s="761"/>
      <c r="H1193" s="761"/>
      <c r="I1193" s="761"/>
    </row>
    <row r="1194" spans="1:10" ht="16.5" customHeight="1" x14ac:dyDescent="0.25">
      <c r="A1194" s="202"/>
      <c r="B1194" s="761" t="s">
        <v>578</v>
      </c>
      <c r="C1194" s="761"/>
      <c r="D1194" s="202"/>
      <c r="E1194" s="202"/>
      <c r="F1194" s="202"/>
      <c r="G1194" s="202"/>
      <c r="H1194" s="202"/>
      <c r="I1194" s="215"/>
    </row>
    <row r="1195" spans="1:10" ht="16.5" customHeight="1" x14ac:dyDescent="0.25">
      <c r="A1195" s="202"/>
      <c r="B1195" s="761" t="s">
        <v>582</v>
      </c>
      <c r="C1195" s="761"/>
      <c r="D1195" s="228">
        <f>H1165</f>
        <v>0</v>
      </c>
      <c r="E1195" s="229" t="s">
        <v>579</v>
      </c>
      <c r="F1195" s="230">
        <f>E1165</f>
        <v>0</v>
      </c>
      <c r="G1195" s="202"/>
      <c r="H1195" s="202"/>
      <c r="I1195" s="215"/>
    </row>
    <row r="1196" spans="1:10" ht="16.5" customHeight="1" x14ac:dyDescent="0.25">
      <c r="A1196" s="202"/>
      <c r="B1196" s="202" t="s">
        <v>583</v>
      </c>
      <c r="C1196" s="202"/>
      <c r="D1196" s="228">
        <f>H1185</f>
        <v>0</v>
      </c>
      <c r="E1196" s="229" t="s">
        <v>579</v>
      </c>
      <c r="F1196" s="230">
        <f>E1185</f>
        <v>0</v>
      </c>
      <c r="G1196" s="202"/>
      <c r="H1196" s="202"/>
      <c r="I1196" s="215"/>
    </row>
    <row r="1197" spans="1:10" ht="16.5" customHeight="1" x14ac:dyDescent="0.25">
      <c r="A1197" s="202"/>
      <c r="B1197" s="202" t="s">
        <v>580</v>
      </c>
      <c r="C1197" s="202"/>
      <c r="D1197" s="228">
        <f>H1170</f>
        <v>0</v>
      </c>
      <c r="E1197" s="229" t="s">
        <v>579</v>
      </c>
      <c r="F1197" s="230">
        <f>E1170</f>
        <v>0</v>
      </c>
      <c r="G1197" s="202"/>
      <c r="H1197" s="202"/>
      <c r="I1197" s="215"/>
    </row>
    <row r="1198" spans="1:10" ht="16.5" customHeight="1" x14ac:dyDescent="0.25">
      <c r="A1198" s="202"/>
      <c r="B1198" s="202" t="s">
        <v>584</v>
      </c>
      <c r="C1198" s="202"/>
      <c r="D1198" s="228">
        <f>H1158</f>
        <v>0</v>
      </c>
      <c r="E1198" s="229" t="s">
        <v>579</v>
      </c>
      <c r="F1198" s="230">
        <f>E1158</f>
        <v>0</v>
      </c>
      <c r="G1198" s="202" t="s">
        <v>581</v>
      </c>
      <c r="H1198" s="202"/>
      <c r="I1198" s="215"/>
    </row>
    <row r="1199" spans="1:10" ht="16.5" customHeight="1" x14ac:dyDescent="0.25">
      <c r="A1199" s="202"/>
      <c r="B1199" s="210" t="s">
        <v>782</v>
      </c>
      <c r="C1199" s="210"/>
      <c r="D1199" s="210"/>
      <c r="E1199" s="210"/>
      <c r="F1199" s="210"/>
      <c r="G1199" s="231"/>
      <c r="H1199" s="202"/>
      <c r="I1199" s="215"/>
    </row>
    <row r="1200" spans="1:10" ht="16.5" customHeight="1" x14ac:dyDescent="0.25"/>
    <row r="1201" spans="1:9" ht="16.5" customHeight="1" x14ac:dyDescent="0.25"/>
    <row r="1202" spans="1:9" ht="16.5" customHeight="1" x14ac:dyDescent="0.25"/>
    <row r="1203" spans="1:9" ht="16.5" customHeight="1" x14ac:dyDescent="0.25">
      <c r="H1203" s="738">
        <v>22</v>
      </c>
    </row>
    <row r="1204" spans="1:9" ht="16.5" customHeight="1" x14ac:dyDescent="0.25"/>
    <row r="1205" spans="1:9" ht="16.5" customHeight="1" x14ac:dyDescent="0.25">
      <c r="A1205" s="202"/>
      <c r="B1205" s="761" t="s">
        <v>585</v>
      </c>
      <c r="C1205" s="761"/>
      <c r="D1205" s="761"/>
      <c r="E1205" s="761"/>
      <c r="F1205" s="761"/>
      <c r="G1205" s="761"/>
      <c r="H1205" s="761"/>
      <c r="I1205" s="761"/>
    </row>
    <row r="1206" spans="1:9" ht="16.5" customHeight="1" x14ac:dyDescent="0.25">
      <c r="A1206" s="761" t="s">
        <v>586</v>
      </c>
      <c r="B1206" s="761"/>
      <c r="C1206" s="761"/>
      <c r="D1206" s="761"/>
      <c r="E1206" s="761"/>
      <c r="F1206" s="761"/>
      <c r="G1206" s="761"/>
      <c r="H1206" s="761"/>
      <c r="I1206" s="761"/>
    </row>
    <row r="1207" spans="1:9" ht="16.5" customHeight="1" x14ac:dyDescent="0.25">
      <c r="A1207" s="55"/>
      <c r="B1207" s="51"/>
      <c r="C1207" s="774" t="s">
        <v>108</v>
      </c>
      <c r="D1207" s="774"/>
      <c r="E1207" s="774"/>
      <c r="F1207" s="98"/>
      <c r="G1207" s="51"/>
      <c r="H1207" s="30"/>
    </row>
    <row r="1208" spans="1:9" ht="16.5" customHeight="1" x14ac:dyDescent="0.25">
      <c r="A1208" s="49" t="s">
        <v>58</v>
      </c>
      <c r="B1208" s="762" t="s">
        <v>39</v>
      </c>
      <c r="C1208" s="178" t="s">
        <v>59</v>
      </c>
      <c r="D1208" s="161" t="s">
        <v>351</v>
      </c>
      <c r="E1208" s="120" t="s">
        <v>59</v>
      </c>
      <c r="F1208" s="766" t="s">
        <v>41</v>
      </c>
      <c r="G1208" s="767"/>
      <c r="H1208" s="769" t="s">
        <v>10</v>
      </c>
    </row>
    <row r="1209" spans="1:9" ht="16.5" customHeight="1" x14ac:dyDescent="0.25">
      <c r="A1209" s="62" t="s">
        <v>339</v>
      </c>
      <c r="B1209" s="763"/>
      <c r="C1209" s="179" t="s">
        <v>563</v>
      </c>
      <c r="D1209" s="180" t="s">
        <v>645</v>
      </c>
      <c r="E1209" s="33" t="s">
        <v>723</v>
      </c>
      <c r="F1209" s="34" t="s">
        <v>8</v>
      </c>
      <c r="G1209" s="34" t="s">
        <v>9</v>
      </c>
      <c r="H1209" s="770"/>
    </row>
    <row r="1210" spans="1:9" ht="16.5" customHeight="1" x14ac:dyDescent="0.25">
      <c r="A1210" s="74">
        <v>1</v>
      </c>
      <c r="B1210" s="126">
        <v>2</v>
      </c>
      <c r="C1210" s="127">
        <v>3</v>
      </c>
      <c r="D1210" s="153">
        <v>4</v>
      </c>
      <c r="E1210" s="127">
        <v>5</v>
      </c>
      <c r="F1210" s="127">
        <v>6</v>
      </c>
      <c r="G1210" s="127">
        <v>7</v>
      </c>
      <c r="H1210" s="129">
        <v>8</v>
      </c>
    </row>
    <row r="1211" spans="1:9" ht="16.5" customHeight="1" x14ac:dyDescent="0.25">
      <c r="A1211" s="681">
        <v>3110</v>
      </c>
      <c r="B1211" s="682" t="s">
        <v>223</v>
      </c>
      <c r="C1211" s="591">
        <f t="shared" ref="C1211:E1211" si="172">C1212+C1213+C1214+C1215+C1216+C1217+C1218+C1219+C1222</f>
        <v>644169.93999999994</v>
      </c>
      <c r="D1211" s="591">
        <f>D1212+D1213+D1214+D1215+D1216+D1217+D1218+D1219+D1220+D1221+D1222+D1223</f>
        <v>3960326</v>
      </c>
      <c r="E1211" s="591">
        <f t="shared" si="172"/>
        <v>33333</v>
      </c>
      <c r="F1211" s="608">
        <f t="shared" ref="F1211:F1269" si="173">E1211/C1211</f>
        <v>5.1745662022043441E-2</v>
      </c>
      <c r="G1211" s="621">
        <f>E1211/D1211</f>
        <v>8.4167313498939231E-3</v>
      </c>
      <c r="H1211" s="683">
        <f>E1211/E1269</f>
        <v>1</v>
      </c>
    </row>
    <row r="1212" spans="1:9" ht="16.5" customHeight="1" x14ac:dyDescent="0.25">
      <c r="A1212" s="266">
        <v>31110</v>
      </c>
      <c r="B1212" s="283" t="s">
        <v>224</v>
      </c>
      <c r="C1212" s="271">
        <v>0</v>
      </c>
      <c r="D1212" s="271">
        <v>315789</v>
      </c>
      <c r="E1212" s="271">
        <v>0</v>
      </c>
      <c r="F1212" s="301" t="e">
        <f t="shared" si="173"/>
        <v>#DIV/0!</v>
      </c>
      <c r="G1212" s="622">
        <f>E1212/D1212</f>
        <v>0</v>
      </c>
      <c r="H1212" s="270">
        <f>E1212/E1211</f>
        <v>0</v>
      </c>
    </row>
    <row r="1213" spans="1:9" ht="16.5" customHeight="1" x14ac:dyDescent="0.25">
      <c r="A1213" s="266">
        <v>31120</v>
      </c>
      <c r="B1213" s="283" t="s">
        <v>225</v>
      </c>
      <c r="C1213" s="271">
        <v>81600</v>
      </c>
      <c r="D1213" s="271">
        <v>164537</v>
      </c>
      <c r="E1213" s="271">
        <v>0</v>
      </c>
      <c r="F1213" s="301">
        <f t="shared" si="173"/>
        <v>0</v>
      </c>
      <c r="G1213" s="622">
        <f t="shared" ref="G1213:G1269" si="174">E1213/D1213</f>
        <v>0</v>
      </c>
      <c r="H1213" s="270">
        <f>E1213/E1211</f>
        <v>0</v>
      </c>
    </row>
    <row r="1214" spans="1:9" ht="16.5" customHeight="1" x14ac:dyDescent="0.25">
      <c r="A1214" s="266">
        <v>31121</v>
      </c>
      <c r="B1214" s="283" t="s">
        <v>226</v>
      </c>
      <c r="C1214" s="271">
        <v>384002.31</v>
      </c>
      <c r="D1214" s="271">
        <v>2500000</v>
      </c>
      <c r="E1214" s="271">
        <v>0</v>
      </c>
      <c r="F1214" s="301">
        <f t="shared" si="173"/>
        <v>0</v>
      </c>
      <c r="G1214" s="622">
        <f t="shared" si="174"/>
        <v>0</v>
      </c>
      <c r="H1214" s="270">
        <f>E1214/E1211</f>
        <v>0</v>
      </c>
    </row>
    <row r="1215" spans="1:9" ht="16.5" customHeight="1" x14ac:dyDescent="0.25">
      <c r="A1215" s="266">
        <v>31122</v>
      </c>
      <c r="B1215" s="283" t="s">
        <v>227</v>
      </c>
      <c r="C1215" s="271">
        <v>0</v>
      </c>
      <c r="D1215" s="271">
        <v>190000</v>
      </c>
      <c r="E1215" s="271">
        <v>33333</v>
      </c>
      <c r="F1215" s="301" t="e">
        <f t="shared" si="173"/>
        <v>#DIV/0!</v>
      </c>
      <c r="G1215" s="622">
        <f t="shared" si="174"/>
        <v>0.17543684210526317</v>
      </c>
      <c r="H1215" s="270">
        <f>E1215/E1211</f>
        <v>1</v>
      </c>
    </row>
    <row r="1216" spans="1:9" ht="16.5" customHeight="1" x14ac:dyDescent="0.25">
      <c r="A1216" s="266">
        <v>31123</v>
      </c>
      <c r="B1216" s="283" t="s">
        <v>228</v>
      </c>
      <c r="C1216" s="271">
        <v>0</v>
      </c>
      <c r="D1216" s="271">
        <v>280000</v>
      </c>
      <c r="E1216" s="271">
        <v>0</v>
      </c>
      <c r="F1216" s="301" t="e">
        <f t="shared" si="173"/>
        <v>#DIV/0!</v>
      </c>
      <c r="G1216" s="622">
        <f t="shared" si="174"/>
        <v>0</v>
      </c>
      <c r="H1216" s="270">
        <f>E1216/E1211</f>
        <v>0</v>
      </c>
    </row>
    <row r="1217" spans="1:8" ht="16.5" customHeight="1" x14ac:dyDescent="0.25">
      <c r="A1217" s="266">
        <v>31124</v>
      </c>
      <c r="B1217" s="283" t="s">
        <v>329</v>
      </c>
      <c r="C1217" s="271">
        <v>142117.63</v>
      </c>
      <c r="D1217" s="271">
        <v>330000</v>
      </c>
      <c r="E1217" s="271">
        <v>0</v>
      </c>
      <c r="F1217" s="301">
        <f t="shared" si="173"/>
        <v>0</v>
      </c>
      <c r="G1217" s="622">
        <f t="shared" si="174"/>
        <v>0</v>
      </c>
      <c r="H1217" s="270">
        <f>E1217/E1211</f>
        <v>0</v>
      </c>
    </row>
    <row r="1218" spans="1:8" ht="16.5" customHeight="1" x14ac:dyDescent="0.25">
      <c r="A1218" s="266">
        <v>31125</v>
      </c>
      <c r="B1218" s="283" t="s">
        <v>340</v>
      </c>
      <c r="C1218" s="271">
        <v>0</v>
      </c>
      <c r="D1218" s="271">
        <v>0</v>
      </c>
      <c r="E1218" s="271">
        <v>0</v>
      </c>
      <c r="F1218" s="301" t="e">
        <f t="shared" ref="F1218:F1223" si="175">E1218/C1218</f>
        <v>#DIV/0!</v>
      </c>
      <c r="G1218" s="622" t="e">
        <f t="shared" ref="G1218:G1223" si="176">E1218/D1218</f>
        <v>#DIV/0!</v>
      </c>
      <c r="H1218" s="270">
        <f>E1218/E1211</f>
        <v>0</v>
      </c>
    </row>
    <row r="1219" spans="1:8" ht="16.5" customHeight="1" x14ac:dyDescent="0.25">
      <c r="A1219" s="266">
        <v>31126</v>
      </c>
      <c r="B1219" s="283" t="s">
        <v>341</v>
      </c>
      <c r="C1219" s="271">
        <v>36450</v>
      </c>
      <c r="D1219" s="271">
        <v>180000</v>
      </c>
      <c r="E1219" s="271">
        <v>0</v>
      </c>
      <c r="F1219" s="301">
        <f t="shared" si="175"/>
        <v>0</v>
      </c>
      <c r="G1219" s="622">
        <f t="shared" si="176"/>
        <v>0</v>
      </c>
      <c r="H1219" s="270">
        <f>E1219/E1211</f>
        <v>0</v>
      </c>
    </row>
    <row r="1220" spans="1:8" ht="16.5" customHeight="1" x14ac:dyDescent="0.25">
      <c r="A1220" s="266">
        <v>31127</v>
      </c>
      <c r="B1220" s="283" t="s">
        <v>509</v>
      </c>
      <c r="C1220" s="271">
        <v>0</v>
      </c>
      <c r="D1220" s="271">
        <v>0</v>
      </c>
      <c r="E1220" s="271">
        <v>0</v>
      </c>
      <c r="F1220" s="301" t="e">
        <f t="shared" si="175"/>
        <v>#DIV/0!</v>
      </c>
      <c r="G1220" s="622" t="e">
        <f t="shared" si="176"/>
        <v>#DIV/0!</v>
      </c>
      <c r="H1220" s="270">
        <f>E1220/E1211</f>
        <v>0</v>
      </c>
    </row>
    <row r="1221" spans="1:8" ht="16.5" customHeight="1" x14ac:dyDescent="0.25">
      <c r="A1221" s="266">
        <v>31129</v>
      </c>
      <c r="B1221" s="283" t="s">
        <v>534</v>
      </c>
      <c r="C1221" s="271">
        <v>0</v>
      </c>
      <c r="D1221" s="271">
        <v>0</v>
      </c>
      <c r="E1221" s="271">
        <v>0</v>
      </c>
      <c r="F1221" s="301" t="e">
        <f t="shared" si="175"/>
        <v>#DIV/0!</v>
      </c>
      <c r="G1221" s="622" t="e">
        <f t="shared" si="176"/>
        <v>#DIV/0!</v>
      </c>
      <c r="H1221" s="270">
        <f>E1221/E1211</f>
        <v>0</v>
      </c>
    </row>
    <row r="1222" spans="1:8" ht="16.5" customHeight="1" x14ac:dyDescent="0.25">
      <c r="A1222" s="266">
        <v>31130</v>
      </c>
      <c r="B1222" s="283" t="s">
        <v>533</v>
      </c>
      <c r="C1222" s="271">
        <f>0+0+0</f>
        <v>0</v>
      </c>
      <c r="D1222" s="271">
        <v>0</v>
      </c>
      <c r="E1222" s="271">
        <f>0+0+0</f>
        <v>0</v>
      </c>
      <c r="F1222" s="301" t="e">
        <f t="shared" si="175"/>
        <v>#DIV/0!</v>
      </c>
      <c r="G1222" s="622" t="e">
        <f t="shared" si="176"/>
        <v>#DIV/0!</v>
      </c>
      <c r="H1222" s="270">
        <f>E1222/E1211</f>
        <v>0</v>
      </c>
    </row>
    <row r="1223" spans="1:8" ht="16.5" customHeight="1" x14ac:dyDescent="0.25">
      <c r="A1223" s="261">
        <v>31136</v>
      </c>
      <c r="B1223" s="684" t="s">
        <v>575</v>
      </c>
      <c r="C1223" s="596">
        <v>0</v>
      </c>
      <c r="D1223" s="596">
        <v>0</v>
      </c>
      <c r="E1223" s="596">
        <v>0</v>
      </c>
      <c r="F1223" s="301" t="e">
        <f t="shared" si="175"/>
        <v>#DIV/0!</v>
      </c>
      <c r="G1223" s="622" t="e">
        <f t="shared" si="176"/>
        <v>#DIV/0!</v>
      </c>
      <c r="H1223" s="270">
        <f>E1223/E1211</f>
        <v>0</v>
      </c>
    </row>
    <row r="1224" spans="1:8" ht="16.5" customHeight="1" x14ac:dyDescent="0.25">
      <c r="A1224" s="685">
        <v>3120</v>
      </c>
      <c r="B1224" s="686" t="s">
        <v>229</v>
      </c>
      <c r="C1224" s="595">
        <f t="shared" ref="C1224" si="177">C1225+C1226+C1227+C1228+C1229+C1230</f>
        <v>1317207.08</v>
      </c>
      <c r="D1224" s="595">
        <f t="shared" ref="D1224:E1224" si="178">D1225+D1226+D1227+D1228+D1229+D1230</f>
        <v>4980601</v>
      </c>
      <c r="E1224" s="595">
        <f t="shared" si="178"/>
        <v>0</v>
      </c>
      <c r="F1224" s="687">
        <f t="shared" si="173"/>
        <v>0</v>
      </c>
      <c r="G1224" s="688">
        <f t="shared" si="174"/>
        <v>0</v>
      </c>
      <c r="H1224" s="683">
        <f>E1224/E1269</f>
        <v>0</v>
      </c>
    </row>
    <row r="1225" spans="1:8" ht="16.5" customHeight="1" x14ac:dyDescent="0.25">
      <c r="A1225" s="689">
        <v>31210</v>
      </c>
      <c r="B1225" s="283" t="s">
        <v>230</v>
      </c>
      <c r="C1225" s="271">
        <f>0+0+0</f>
        <v>0</v>
      </c>
      <c r="D1225" s="271">
        <v>0</v>
      </c>
      <c r="E1225" s="271">
        <f>0+0+0</f>
        <v>0</v>
      </c>
      <c r="F1225" s="301" t="e">
        <f t="shared" si="173"/>
        <v>#DIV/0!</v>
      </c>
      <c r="G1225" s="622" t="e">
        <f t="shared" si="174"/>
        <v>#DIV/0!</v>
      </c>
      <c r="H1225" s="270" t="e">
        <f>E1225/E1224</f>
        <v>#DIV/0!</v>
      </c>
    </row>
    <row r="1226" spans="1:8" ht="16.5" customHeight="1" x14ac:dyDescent="0.25">
      <c r="A1226" s="266">
        <v>31230</v>
      </c>
      <c r="B1226" s="283" t="s">
        <v>231</v>
      </c>
      <c r="C1226" s="271">
        <v>807989.05</v>
      </c>
      <c r="D1226" s="271">
        <v>3254921</v>
      </c>
      <c r="E1226" s="271">
        <v>0</v>
      </c>
      <c r="F1226" s="301">
        <f t="shared" si="173"/>
        <v>0</v>
      </c>
      <c r="G1226" s="622">
        <f t="shared" si="174"/>
        <v>0</v>
      </c>
      <c r="H1226" s="270" t="e">
        <f>E1226/E1224</f>
        <v>#DIV/0!</v>
      </c>
    </row>
    <row r="1227" spans="1:8" ht="16.5" customHeight="1" x14ac:dyDescent="0.25">
      <c r="A1227" s="266">
        <v>31240</v>
      </c>
      <c r="B1227" s="283" t="s">
        <v>299</v>
      </c>
      <c r="C1227" s="271">
        <v>389367.72</v>
      </c>
      <c r="D1227" s="271">
        <v>885000</v>
      </c>
      <c r="E1227" s="271">
        <v>0</v>
      </c>
      <c r="F1227" s="301">
        <f t="shared" ref="F1227" si="179">E1227/C1227</f>
        <v>0</v>
      </c>
      <c r="G1227" s="622">
        <f t="shared" ref="G1227" si="180">E1227/D1227</f>
        <v>0</v>
      </c>
      <c r="H1227" s="270" t="e">
        <f>E1227/E1225</f>
        <v>#DIV/0!</v>
      </c>
    </row>
    <row r="1228" spans="1:8" ht="16.5" customHeight="1" x14ac:dyDescent="0.25">
      <c r="A1228" s="266">
        <v>31250</v>
      </c>
      <c r="B1228" s="283" t="s">
        <v>566</v>
      </c>
      <c r="C1228" s="271">
        <v>119850.31</v>
      </c>
      <c r="D1228" s="271">
        <v>290680</v>
      </c>
      <c r="E1228" s="271">
        <v>0</v>
      </c>
      <c r="F1228" s="301">
        <f t="shared" si="173"/>
        <v>0</v>
      </c>
      <c r="G1228" s="622">
        <f t="shared" si="174"/>
        <v>0</v>
      </c>
      <c r="H1228" s="270" t="e">
        <f>E1228/E1224</f>
        <v>#DIV/0!</v>
      </c>
    </row>
    <row r="1229" spans="1:8" ht="16.5" customHeight="1" x14ac:dyDescent="0.25">
      <c r="A1229" s="266">
        <v>31260</v>
      </c>
      <c r="B1229" s="283" t="s">
        <v>232</v>
      </c>
      <c r="C1229" s="271">
        <v>0</v>
      </c>
      <c r="D1229" s="271">
        <v>550000</v>
      </c>
      <c r="E1229" s="271">
        <v>0</v>
      </c>
      <c r="F1229" s="301" t="e">
        <f t="shared" si="173"/>
        <v>#DIV/0!</v>
      </c>
      <c r="G1229" s="622">
        <f t="shared" si="174"/>
        <v>0</v>
      </c>
      <c r="H1229" s="270" t="e">
        <f>E1229/E1224</f>
        <v>#DIV/0!</v>
      </c>
    </row>
    <row r="1230" spans="1:8" ht="16.5" customHeight="1" x14ac:dyDescent="0.25">
      <c r="A1230" s="266">
        <v>31270</v>
      </c>
      <c r="B1230" s="283" t="s">
        <v>330</v>
      </c>
      <c r="C1230" s="271">
        <v>0</v>
      </c>
      <c r="D1230" s="271">
        <v>0</v>
      </c>
      <c r="E1230" s="271">
        <v>0</v>
      </c>
      <c r="F1230" s="301" t="e">
        <f t="shared" si="173"/>
        <v>#DIV/0!</v>
      </c>
      <c r="G1230" s="622" t="e">
        <f t="shared" si="174"/>
        <v>#DIV/0!</v>
      </c>
      <c r="H1230" s="270" t="e">
        <f>E1230/E1224</f>
        <v>#DIV/0!</v>
      </c>
    </row>
    <row r="1231" spans="1:8" ht="16.5" customHeight="1" x14ac:dyDescent="0.25">
      <c r="A1231" s="690">
        <v>3150</v>
      </c>
      <c r="B1231" s="682" t="s">
        <v>374</v>
      </c>
      <c r="C1231" s="591">
        <f>C1232</f>
        <v>21097.24</v>
      </c>
      <c r="D1231" s="591">
        <f>D1232</f>
        <v>915211</v>
      </c>
      <c r="E1231" s="591">
        <f>E1232</f>
        <v>0</v>
      </c>
      <c r="F1231" s="608">
        <f t="shared" si="173"/>
        <v>0</v>
      </c>
      <c r="G1231" s="621">
        <f t="shared" si="174"/>
        <v>0</v>
      </c>
      <c r="H1231" s="683">
        <f>E1231/E1269</f>
        <v>0</v>
      </c>
    </row>
    <row r="1232" spans="1:8" ht="16.5" customHeight="1" x14ac:dyDescent="0.25">
      <c r="A1232" s="266">
        <v>31510</v>
      </c>
      <c r="B1232" s="405" t="s">
        <v>375</v>
      </c>
      <c r="C1232" s="271">
        <v>21097.24</v>
      </c>
      <c r="D1232" s="271">
        <v>915211</v>
      </c>
      <c r="E1232" s="271">
        <v>0</v>
      </c>
      <c r="F1232" s="301">
        <f t="shared" si="173"/>
        <v>0</v>
      </c>
      <c r="G1232" s="622">
        <f t="shared" si="174"/>
        <v>0</v>
      </c>
      <c r="H1232" s="270" t="e">
        <f>F1232/F1231</f>
        <v>#DIV/0!</v>
      </c>
    </row>
    <row r="1233" spans="1:11" ht="16.5" customHeight="1" x14ac:dyDescent="0.25">
      <c r="A1233" s="690">
        <v>3160</v>
      </c>
      <c r="B1233" s="682" t="s">
        <v>233</v>
      </c>
      <c r="C1233" s="591">
        <f>C1235+C1236+C1237+C1240</f>
        <v>0</v>
      </c>
      <c r="D1233" s="591">
        <f>D1234+D1235+D1236+D1237+D1238+D1239+D1240+D1241</f>
        <v>215000</v>
      </c>
      <c r="E1233" s="591">
        <f>E1235+E1236+E1237+E1240</f>
        <v>0</v>
      </c>
      <c r="F1233" s="608" t="e">
        <f t="shared" si="173"/>
        <v>#DIV/0!</v>
      </c>
      <c r="G1233" s="621">
        <f t="shared" si="174"/>
        <v>0</v>
      </c>
      <c r="H1233" s="683">
        <f>E1233/E1269</f>
        <v>0</v>
      </c>
    </row>
    <row r="1234" spans="1:11" ht="16.5" customHeight="1" x14ac:dyDescent="0.25">
      <c r="A1234" s="691">
        <v>31610</v>
      </c>
      <c r="B1234" s="283" t="s">
        <v>234</v>
      </c>
      <c r="C1234" s="271">
        <f>0+0+0</f>
        <v>0</v>
      </c>
      <c r="D1234" s="271">
        <v>0</v>
      </c>
      <c r="E1234" s="271">
        <f>0+0+0</f>
        <v>0</v>
      </c>
      <c r="F1234" s="301" t="e">
        <f t="shared" ref="F1234:F1245" si="181">E1234/C1234</f>
        <v>#DIV/0!</v>
      </c>
      <c r="G1234" s="622" t="e">
        <f t="shared" ref="G1234:G1245" si="182">E1234/D1234</f>
        <v>#DIV/0!</v>
      </c>
      <c r="H1234" s="270" t="e">
        <f>E1234/E1233</f>
        <v>#DIV/0!</v>
      </c>
    </row>
    <row r="1235" spans="1:11" ht="16.5" customHeight="1" x14ac:dyDescent="0.25">
      <c r="A1235" s="266">
        <v>31620</v>
      </c>
      <c r="B1235" s="283" t="s">
        <v>235</v>
      </c>
      <c r="C1235" s="271">
        <v>0</v>
      </c>
      <c r="D1235" s="271">
        <v>75000</v>
      </c>
      <c r="E1235" s="271">
        <v>0</v>
      </c>
      <c r="F1235" s="301" t="e">
        <f t="shared" si="181"/>
        <v>#DIV/0!</v>
      </c>
      <c r="G1235" s="622">
        <f t="shared" si="182"/>
        <v>0</v>
      </c>
      <c r="H1235" s="270" t="e">
        <f>E1235/E1233</f>
        <v>#DIV/0!</v>
      </c>
    </row>
    <row r="1236" spans="1:11" ht="16.5" customHeight="1" x14ac:dyDescent="0.25">
      <c r="A1236" s="266">
        <v>31640</v>
      </c>
      <c r="B1236" s="283" t="s">
        <v>236</v>
      </c>
      <c r="C1236" s="271">
        <f t="shared" ref="C1236:E1239" si="183">0+0+0</f>
        <v>0</v>
      </c>
      <c r="D1236" s="271">
        <v>0</v>
      </c>
      <c r="E1236" s="271">
        <f t="shared" si="183"/>
        <v>0</v>
      </c>
      <c r="F1236" s="301" t="e">
        <f t="shared" si="181"/>
        <v>#DIV/0!</v>
      </c>
      <c r="G1236" s="622" t="e">
        <f t="shared" si="182"/>
        <v>#DIV/0!</v>
      </c>
      <c r="H1236" s="270" t="e">
        <f>E1236/E1233</f>
        <v>#DIV/0!</v>
      </c>
    </row>
    <row r="1237" spans="1:11" ht="16.5" customHeight="1" x14ac:dyDescent="0.25">
      <c r="A1237" s="266">
        <v>31650</v>
      </c>
      <c r="B1237" s="283" t="s">
        <v>237</v>
      </c>
      <c r="C1237" s="271">
        <f t="shared" si="183"/>
        <v>0</v>
      </c>
      <c r="D1237" s="271">
        <v>0</v>
      </c>
      <c r="E1237" s="271">
        <f t="shared" si="183"/>
        <v>0</v>
      </c>
      <c r="F1237" s="301" t="e">
        <f t="shared" si="181"/>
        <v>#DIV/0!</v>
      </c>
      <c r="G1237" s="622" t="e">
        <f t="shared" si="182"/>
        <v>#DIV/0!</v>
      </c>
      <c r="H1237" s="270" t="e">
        <f>E1237/E1233</f>
        <v>#DIV/0!</v>
      </c>
    </row>
    <row r="1238" spans="1:11" ht="16.5" customHeight="1" x14ac:dyDescent="0.25">
      <c r="A1238" s="266">
        <v>31660</v>
      </c>
      <c r="B1238" s="283" t="s">
        <v>238</v>
      </c>
      <c r="C1238" s="271">
        <f t="shared" si="183"/>
        <v>0</v>
      </c>
      <c r="D1238" s="271">
        <v>60000</v>
      </c>
      <c r="E1238" s="271">
        <f t="shared" si="183"/>
        <v>0</v>
      </c>
      <c r="F1238" s="301" t="e">
        <f t="shared" si="181"/>
        <v>#DIV/0!</v>
      </c>
      <c r="G1238" s="622">
        <f t="shared" si="182"/>
        <v>0</v>
      </c>
      <c r="H1238" s="270" t="e">
        <f>E1238/E1233</f>
        <v>#DIV/0!</v>
      </c>
    </row>
    <row r="1239" spans="1:11" ht="16.5" customHeight="1" x14ac:dyDescent="0.25">
      <c r="A1239" s="266">
        <v>31680</v>
      </c>
      <c r="B1239" s="283" t="s">
        <v>239</v>
      </c>
      <c r="C1239" s="271">
        <f t="shared" si="183"/>
        <v>0</v>
      </c>
      <c r="D1239" s="271">
        <v>0</v>
      </c>
      <c r="E1239" s="271">
        <f t="shared" si="183"/>
        <v>0</v>
      </c>
      <c r="F1239" s="301" t="e">
        <f t="shared" si="181"/>
        <v>#DIV/0!</v>
      </c>
      <c r="G1239" s="622" t="e">
        <f t="shared" si="182"/>
        <v>#DIV/0!</v>
      </c>
      <c r="H1239" s="270" t="e">
        <f>E1239/E1233</f>
        <v>#DIV/0!</v>
      </c>
      <c r="K1239" s="176"/>
    </row>
    <row r="1240" spans="1:11" ht="16.5" customHeight="1" x14ac:dyDescent="0.25">
      <c r="A1240" s="266">
        <v>31690</v>
      </c>
      <c r="B1240" s="283" t="s">
        <v>240</v>
      </c>
      <c r="C1240" s="271">
        <v>0</v>
      </c>
      <c r="D1240" s="271">
        <v>80000</v>
      </c>
      <c r="E1240" s="271">
        <v>0</v>
      </c>
      <c r="F1240" s="301" t="e">
        <f t="shared" si="181"/>
        <v>#DIV/0!</v>
      </c>
      <c r="G1240" s="622">
        <f t="shared" si="182"/>
        <v>0</v>
      </c>
      <c r="H1240" s="270" t="e">
        <f>E1240/E1233</f>
        <v>#DIV/0!</v>
      </c>
      <c r="K1240" s="176"/>
    </row>
    <row r="1241" spans="1:11" ht="16.5" customHeight="1" x14ac:dyDescent="0.25">
      <c r="A1241" s="266">
        <v>31695</v>
      </c>
      <c r="B1241" s="283" t="s">
        <v>497</v>
      </c>
      <c r="C1241" s="271">
        <v>0</v>
      </c>
      <c r="D1241" s="271">
        <v>0</v>
      </c>
      <c r="E1241" s="271"/>
      <c r="F1241" s="301"/>
      <c r="G1241" s="622"/>
      <c r="H1241" s="270"/>
      <c r="K1241" s="176"/>
    </row>
    <row r="1242" spans="1:11" ht="16.5" customHeight="1" x14ac:dyDescent="0.25">
      <c r="A1242" s="690">
        <v>3170</v>
      </c>
      <c r="B1242" s="682" t="s">
        <v>241</v>
      </c>
      <c r="C1242" s="591">
        <f>C1243+C1244+C1245+C1246</f>
        <v>0</v>
      </c>
      <c r="D1242" s="591">
        <f t="shared" ref="D1242:E1242" si="184">D1243+D1244+D1245+D1246</f>
        <v>100000</v>
      </c>
      <c r="E1242" s="591">
        <f t="shared" si="184"/>
        <v>0</v>
      </c>
      <c r="F1242" s="608" t="e">
        <f t="shared" si="181"/>
        <v>#DIV/0!</v>
      </c>
      <c r="G1242" s="621">
        <f t="shared" si="182"/>
        <v>0</v>
      </c>
      <c r="H1242" s="594">
        <f>E1242/E1269</f>
        <v>0</v>
      </c>
      <c r="K1242" s="176"/>
    </row>
    <row r="1243" spans="1:11" ht="16.5" customHeight="1" x14ac:dyDescent="0.25">
      <c r="A1243" s="266">
        <v>31700</v>
      </c>
      <c r="B1243" s="283" t="s">
        <v>242</v>
      </c>
      <c r="C1243" s="271">
        <v>0</v>
      </c>
      <c r="D1243" s="271">
        <v>0</v>
      </c>
      <c r="E1243" s="271">
        <v>0</v>
      </c>
      <c r="F1243" s="301" t="e">
        <f t="shared" si="181"/>
        <v>#DIV/0!</v>
      </c>
      <c r="G1243" s="622" t="e">
        <f t="shared" si="182"/>
        <v>#DIV/0!</v>
      </c>
      <c r="H1243" s="281" t="e">
        <f>E1243/E1242</f>
        <v>#DIV/0!</v>
      </c>
      <c r="K1243" s="177"/>
    </row>
    <row r="1244" spans="1:11" ht="16.5" customHeight="1" x14ac:dyDescent="0.25">
      <c r="A1244" s="266">
        <v>31701</v>
      </c>
      <c r="B1244" s="283" t="s">
        <v>243</v>
      </c>
      <c r="C1244" s="271">
        <f>0+0+0</f>
        <v>0</v>
      </c>
      <c r="D1244" s="271">
        <v>0</v>
      </c>
      <c r="E1244" s="271">
        <f>0+0+0</f>
        <v>0</v>
      </c>
      <c r="F1244" s="301" t="e">
        <f t="shared" si="181"/>
        <v>#DIV/0!</v>
      </c>
      <c r="G1244" s="622" t="e">
        <f t="shared" si="182"/>
        <v>#DIV/0!</v>
      </c>
      <c r="H1244" s="281" t="e">
        <f>E1244/E1242</f>
        <v>#DIV/0!</v>
      </c>
    </row>
    <row r="1245" spans="1:11" ht="16.5" customHeight="1" x14ac:dyDescent="0.25">
      <c r="A1245" s="751">
        <v>31702</v>
      </c>
      <c r="B1245" s="749" t="s">
        <v>704</v>
      </c>
      <c r="C1245" s="271">
        <f>0+0+0</f>
        <v>0</v>
      </c>
      <c r="D1245" s="750">
        <v>100000</v>
      </c>
      <c r="E1245" s="271">
        <f>0+0+0</f>
        <v>0</v>
      </c>
      <c r="F1245" s="301" t="e">
        <f t="shared" si="181"/>
        <v>#DIV/0!</v>
      </c>
      <c r="G1245" s="622">
        <f t="shared" si="182"/>
        <v>0</v>
      </c>
      <c r="H1245" s="281" t="e">
        <f>E1245/E1243</f>
        <v>#DIV/0!</v>
      </c>
    </row>
    <row r="1246" spans="1:11" ht="16.5" customHeight="1" x14ac:dyDescent="0.25">
      <c r="A1246" s="266">
        <v>31703</v>
      </c>
      <c r="B1246" s="283" t="s">
        <v>300</v>
      </c>
      <c r="C1246" s="271">
        <f>0+0+0</f>
        <v>0</v>
      </c>
      <c r="D1246" s="271">
        <v>0</v>
      </c>
      <c r="E1246" s="271">
        <f>0+0+0</f>
        <v>0</v>
      </c>
      <c r="F1246" s="301" t="e">
        <f t="shared" ref="F1246" si="185">E1246/C1246</f>
        <v>#DIV/0!</v>
      </c>
      <c r="G1246" s="622" t="e">
        <f t="shared" ref="G1246" si="186">E1246/D1246</f>
        <v>#DIV/0!</v>
      </c>
      <c r="H1246" s="281" t="e">
        <f>E1246/E1242</f>
        <v>#DIV/0!</v>
      </c>
    </row>
    <row r="1247" spans="1:11" ht="16.5" customHeight="1" x14ac:dyDescent="0.25">
      <c r="A1247" s="690">
        <v>3190</v>
      </c>
      <c r="B1247" s="682" t="s">
        <v>244</v>
      </c>
      <c r="C1247" s="591">
        <f>C1248+C1249+C1250</f>
        <v>0</v>
      </c>
      <c r="D1247" s="591">
        <f t="shared" ref="D1247:E1247" si="187">D1248+D1249+D1250</f>
        <v>1000000</v>
      </c>
      <c r="E1247" s="591">
        <f t="shared" si="187"/>
        <v>0</v>
      </c>
      <c r="F1247" s="608" t="e">
        <f t="shared" si="173"/>
        <v>#DIV/0!</v>
      </c>
      <c r="G1247" s="621">
        <f t="shared" si="174"/>
        <v>0</v>
      </c>
      <c r="H1247" s="594">
        <f>E1247/E1269</f>
        <v>0</v>
      </c>
    </row>
    <row r="1248" spans="1:11" ht="16.5" customHeight="1" x14ac:dyDescent="0.25">
      <c r="A1248" s="689">
        <v>31900</v>
      </c>
      <c r="B1248" s="692" t="s">
        <v>244</v>
      </c>
      <c r="C1248" s="271">
        <f t="shared" ref="C1248:E1249" si="188">0+0+0</f>
        <v>0</v>
      </c>
      <c r="D1248" s="271">
        <v>0</v>
      </c>
      <c r="E1248" s="271">
        <f t="shared" si="188"/>
        <v>0</v>
      </c>
      <c r="F1248" s="301" t="e">
        <f t="shared" si="173"/>
        <v>#DIV/0!</v>
      </c>
      <c r="G1248" s="622" t="e">
        <f t="shared" si="174"/>
        <v>#DIV/0!</v>
      </c>
      <c r="H1248" s="281" t="e">
        <f>E1248/E1247</f>
        <v>#DIV/0!</v>
      </c>
    </row>
    <row r="1249" spans="1:13" ht="16.5" customHeight="1" x14ac:dyDescent="0.25">
      <c r="A1249" s="689">
        <v>31910</v>
      </c>
      <c r="B1249" s="693" t="s">
        <v>245</v>
      </c>
      <c r="C1249" s="271">
        <f t="shared" si="188"/>
        <v>0</v>
      </c>
      <c r="D1249" s="271">
        <v>0</v>
      </c>
      <c r="E1249" s="271">
        <f t="shared" si="188"/>
        <v>0</v>
      </c>
      <c r="F1249" s="301" t="e">
        <f>E1249/C1249</f>
        <v>#DIV/0!</v>
      </c>
      <c r="G1249" s="622" t="e">
        <f>E1249/D1249</f>
        <v>#DIV/0!</v>
      </c>
      <c r="H1249" s="281" t="e">
        <f>E1249/E1247</f>
        <v>#DIV/0!</v>
      </c>
      <c r="M1249" s="24"/>
    </row>
    <row r="1250" spans="1:13" ht="16.5" customHeight="1" x14ac:dyDescent="0.25">
      <c r="A1250" s="689">
        <v>31930</v>
      </c>
      <c r="B1250" s="748" t="s">
        <v>703</v>
      </c>
      <c r="C1250" s="271">
        <v>0</v>
      </c>
      <c r="D1250" s="271">
        <v>1000000</v>
      </c>
      <c r="E1250" s="271">
        <v>0</v>
      </c>
      <c r="F1250" s="301" t="e">
        <f>E1250/C1250</f>
        <v>#DIV/0!</v>
      </c>
      <c r="G1250" s="622">
        <f>E1250/D1250</f>
        <v>0</v>
      </c>
      <c r="H1250" s="281" t="e">
        <f>E1250/E1247</f>
        <v>#DIV/0!</v>
      </c>
      <c r="M1250" s="24"/>
    </row>
    <row r="1251" spans="1:13" ht="16.5" customHeight="1" x14ac:dyDescent="0.25">
      <c r="A1251" s="690">
        <v>3200</v>
      </c>
      <c r="B1251" s="682" t="s">
        <v>246</v>
      </c>
      <c r="C1251" s="591">
        <f>C1252+C1253+C1254</f>
        <v>213397.25</v>
      </c>
      <c r="D1251" s="591">
        <f>D1252+D1253+D1254+D1255</f>
        <v>1541749</v>
      </c>
      <c r="E1251" s="591">
        <f>E1252+E1253+E1254</f>
        <v>0</v>
      </c>
      <c r="F1251" s="608">
        <f t="shared" si="173"/>
        <v>0</v>
      </c>
      <c r="G1251" s="621">
        <f t="shared" si="174"/>
        <v>0</v>
      </c>
      <c r="H1251" s="594">
        <f>E1251/E1269</f>
        <v>0</v>
      </c>
    </row>
    <row r="1252" spans="1:13" ht="16.5" customHeight="1" x14ac:dyDescent="0.25">
      <c r="A1252" s="266">
        <v>32100</v>
      </c>
      <c r="B1252" s="283" t="s">
        <v>246</v>
      </c>
      <c r="C1252" s="271">
        <v>13600</v>
      </c>
      <c r="D1252" s="271">
        <v>0</v>
      </c>
      <c r="E1252" s="271">
        <v>0</v>
      </c>
      <c r="F1252" s="301">
        <f t="shared" si="173"/>
        <v>0</v>
      </c>
      <c r="G1252" s="622" t="e">
        <f t="shared" si="174"/>
        <v>#DIV/0!</v>
      </c>
      <c r="H1252" s="281" t="e">
        <f>E1252/E1251</f>
        <v>#DIV/0!</v>
      </c>
    </row>
    <row r="1253" spans="1:13" ht="16.5" customHeight="1" x14ac:dyDescent="0.25">
      <c r="A1253" s="266">
        <v>32110</v>
      </c>
      <c r="B1253" s="283" t="s">
        <v>567</v>
      </c>
      <c r="C1253" s="271">
        <v>74280.5</v>
      </c>
      <c r="D1253" s="271">
        <v>120000</v>
      </c>
      <c r="E1253" s="271">
        <v>0</v>
      </c>
      <c r="F1253" s="301">
        <f t="shared" si="173"/>
        <v>0</v>
      </c>
      <c r="G1253" s="622">
        <f t="shared" si="174"/>
        <v>0</v>
      </c>
      <c r="H1253" s="281" t="e">
        <f>E1253/E1251</f>
        <v>#DIV/0!</v>
      </c>
    </row>
    <row r="1254" spans="1:13" ht="16.5" customHeight="1" x14ac:dyDescent="0.25">
      <c r="A1254" s="266">
        <v>32111</v>
      </c>
      <c r="B1254" s="283" t="s">
        <v>532</v>
      </c>
      <c r="C1254" s="271">
        <v>125516.75</v>
      </c>
      <c r="D1254" s="271">
        <v>500000</v>
      </c>
      <c r="E1254" s="271">
        <v>0</v>
      </c>
      <c r="F1254" s="301">
        <f t="shared" si="173"/>
        <v>0</v>
      </c>
      <c r="G1254" s="622">
        <f t="shared" si="174"/>
        <v>0</v>
      </c>
      <c r="H1254" s="281" t="e">
        <f>E1254/E1251</f>
        <v>#DIV/0!</v>
      </c>
    </row>
    <row r="1255" spans="1:13" ht="16.5" customHeight="1" x14ac:dyDescent="0.25">
      <c r="A1255" s="266">
        <v>32140</v>
      </c>
      <c r="B1255" s="283" t="s">
        <v>568</v>
      </c>
      <c r="C1255" s="271">
        <v>0</v>
      </c>
      <c r="D1255" s="271">
        <v>921749</v>
      </c>
      <c r="E1255" s="271">
        <v>0</v>
      </c>
      <c r="F1255" s="301" t="e">
        <f t="shared" si="173"/>
        <v>#DIV/0!</v>
      </c>
      <c r="G1255" s="622">
        <f t="shared" si="174"/>
        <v>0</v>
      </c>
      <c r="H1255" s="281" t="e">
        <f>E1255/E1251</f>
        <v>#DIV/0!</v>
      </c>
    </row>
    <row r="1256" spans="1:13" ht="16.5" customHeight="1" x14ac:dyDescent="0.25"/>
    <row r="1257" spans="1:13" ht="16.5" customHeight="1" x14ac:dyDescent="0.25">
      <c r="H1257" s="738">
        <v>23</v>
      </c>
    </row>
    <row r="1258" spans="1:13" ht="16.5" customHeight="1" x14ac:dyDescent="0.25">
      <c r="A1258" s="209"/>
      <c r="B1258" s="203"/>
      <c r="C1258" s="742"/>
      <c r="D1258" s="742"/>
      <c r="E1258" s="742"/>
      <c r="F1258" s="357"/>
      <c r="G1258" s="736"/>
      <c r="H1258" s="743"/>
    </row>
    <row r="1259" spans="1:13" ht="16.5" customHeight="1" x14ac:dyDescent="0.25">
      <c r="A1259" s="690">
        <v>3320</v>
      </c>
      <c r="B1259" s="589" t="s">
        <v>324</v>
      </c>
      <c r="C1259" s="591">
        <f>C1260</f>
        <v>0</v>
      </c>
      <c r="D1259" s="591">
        <f>D1260</f>
        <v>0</v>
      </c>
      <c r="E1259" s="591">
        <f>E1260</f>
        <v>0</v>
      </c>
      <c r="F1259" s="608" t="e">
        <f t="shared" si="173"/>
        <v>#DIV/0!</v>
      </c>
      <c r="G1259" s="621" t="e">
        <f t="shared" si="174"/>
        <v>#DIV/0!</v>
      </c>
      <c r="H1259" s="594">
        <f>E1259/E1269</f>
        <v>0</v>
      </c>
    </row>
    <row r="1260" spans="1:13" ht="16.5" customHeight="1" x14ac:dyDescent="0.25">
      <c r="A1260" s="266">
        <v>33200</v>
      </c>
      <c r="B1260" s="283" t="s">
        <v>324</v>
      </c>
      <c r="C1260" s="271">
        <v>0</v>
      </c>
      <c r="D1260" s="271">
        <v>0</v>
      </c>
      <c r="E1260" s="271">
        <v>0</v>
      </c>
      <c r="F1260" s="301" t="e">
        <f t="shared" si="173"/>
        <v>#DIV/0!</v>
      </c>
      <c r="G1260" s="622" t="e">
        <f t="shared" si="174"/>
        <v>#DIV/0!</v>
      </c>
      <c r="H1260" s="281" t="e">
        <f>E1260/E1259</f>
        <v>#DIV/0!</v>
      </c>
    </row>
    <row r="1261" spans="1:13" ht="16.5" customHeight="1" x14ac:dyDescent="0.25">
      <c r="A1261" s="266"/>
      <c r="B1261" s="283"/>
      <c r="C1261" s="271"/>
      <c r="D1261" s="271"/>
      <c r="E1261" s="271"/>
      <c r="F1261" s="301"/>
      <c r="G1261" s="622"/>
      <c r="H1261" s="281"/>
    </row>
    <row r="1262" spans="1:13" ht="16.5" customHeight="1" x14ac:dyDescent="0.25">
      <c r="A1262" s="266"/>
      <c r="B1262" s="283"/>
      <c r="C1262" s="271"/>
      <c r="D1262" s="271"/>
      <c r="E1262" s="271"/>
      <c r="F1262" s="301"/>
      <c r="G1262" s="622"/>
      <c r="H1262" s="281"/>
    </row>
    <row r="1263" spans="1:13" ht="16.5" customHeight="1" x14ac:dyDescent="0.25">
      <c r="A1263" s="690">
        <v>3400</v>
      </c>
      <c r="B1263" s="682" t="s">
        <v>220</v>
      </c>
      <c r="C1263" s="591">
        <f>C1264+C1265</f>
        <v>273480.76</v>
      </c>
      <c r="D1263" s="591">
        <f>D1264+D1265</f>
        <v>0</v>
      </c>
      <c r="E1263" s="591">
        <f>E1264+E1265</f>
        <v>0</v>
      </c>
      <c r="F1263" s="608">
        <f t="shared" si="173"/>
        <v>0</v>
      </c>
      <c r="G1263" s="621" t="e">
        <f t="shared" si="174"/>
        <v>#DIV/0!</v>
      </c>
      <c r="H1263" s="594">
        <f>E1263/E1269</f>
        <v>0</v>
      </c>
    </row>
    <row r="1264" spans="1:13" ht="16.5" customHeight="1" x14ac:dyDescent="0.25">
      <c r="A1264" s="266">
        <v>34000</v>
      </c>
      <c r="B1264" s="283" t="s">
        <v>220</v>
      </c>
      <c r="C1264" s="271">
        <v>273480.76</v>
      </c>
      <c r="D1264" s="271"/>
      <c r="E1264" s="271">
        <v>0</v>
      </c>
      <c r="F1264" s="301">
        <f t="shared" si="173"/>
        <v>0</v>
      </c>
      <c r="G1264" s="622" t="e">
        <f t="shared" si="174"/>
        <v>#DIV/0!</v>
      </c>
      <c r="H1264" s="281" t="e">
        <f>E1264/E1263</f>
        <v>#DIV/0!</v>
      </c>
    </row>
    <row r="1265" spans="1:13" ht="16.5" customHeight="1" x14ac:dyDescent="0.25">
      <c r="A1265" s="266">
        <v>34100</v>
      </c>
      <c r="B1265" s="283" t="s">
        <v>247</v>
      </c>
      <c r="C1265" s="271">
        <v>0</v>
      </c>
      <c r="D1265" s="271"/>
      <c r="E1265" s="271">
        <v>0</v>
      </c>
      <c r="F1265" s="301" t="e">
        <f t="shared" si="173"/>
        <v>#DIV/0!</v>
      </c>
      <c r="G1265" s="622" t="e">
        <f t="shared" si="174"/>
        <v>#DIV/0!</v>
      </c>
      <c r="H1265" s="281" t="e">
        <f>E1265/E1263</f>
        <v>#DIV/0!</v>
      </c>
    </row>
    <row r="1266" spans="1:13" ht="16.5" customHeight="1" x14ac:dyDescent="0.25">
      <c r="A1266" s="266"/>
      <c r="B1266" s="290" t="s">
        <v>205</v>
      </c>
      <c r="C1266" s="271"/>
      <c r="D1266" s="271">
        <f>D1112</f>
        <v>0</v>
      </c>
      <c r="E1266" s="271"/>
      <c r="F1266" s="301"/>
      <c r="G1266" s="622"/>
      <c r="H1266" s="281"/>
      <c r="L1266" s="176"/>
      <c r="M1266" s="176"/>
    </row>
    <row r="1267" spans="1:13" ht="16.5" customHeight="1" x14ac:dyDescent="0.25">
      <c r="A1267" s="266"/>
      <c r="B1267" s="290" t="s">
        <v>206</v>
      </c>
      <c r="C1267" s="271"/>
      <c r="D1267" s="271">
        <f>D1113</f>
        <v>25472.300000000003</v>
      </c>
      <c r="E1267" s="271"/>
      <c r="F1267" s="301"/>
      <c r="G1267" s="622"/>
      <c r="H1267" s="281"/>
      <c r="L1267" s="176"/>
      <c r="M1267" s="176"/>
    </row>
    <row r="1268" spans="1:13" ht="16.5" customHeight="1" x14ac:dyDescent="0.25">
      <c r="A1268" s="266"/>
      <c r="B1268" s="290" t="s">
        <v>207</v>
      </c>
      <c r="C1268" s="271"/>
      <c r="D1268" s="271">
        <f>D1114</f>
        <v>1981.5400000000002</v>
      </c>
      <c r="E1268" s="271"/>
      <c r="F1268" s="301"/>
      <c r="G1268" s="622"/>
      <c r="H1268" s="281"/>
      <c r="K1268" s="176"/>
    </row>
    <row r="1269" spans="1:13" ht="16.5" customHeight="1" x14ac:dyDescent="0.25">
      <c r="A1269" s="690"/>
      <c r="B1269" s="682" t="s">
        <v>54</v>
      </c>
      <c r="C1269" s="602">
        <f>C1211+C1224+C1231+C1233+C1242+C1247+C1251+C1259+C1263+C1266+C1267+C1268</f>
        <v>2469352.2699999996</v>
      </c>
      <c r="D1269" s="602">
        <f>D1211+D1224+D1231+D1233+D1242+D1247+D1251+D1259+D1263+D1266+D1267+D1268</f>
        <v>12740340.84</v>
      </c>
      <c r="E1269" s="602">
        <f>E1211+E1220+E1224+E1231+E1233+E1242+E1247+E1251+E1259+E1263+E1266+E1267+E1268</f>
        <v>33333</v>
      </c>
      <c r="F1269" s="592">
        <f t="shared" si="173"/>
        <v>1.3498681579360083E-2</v>
      </c>
      <c r="G1269" s="621">
        <f t="shared" si="174"/>
        <v>2.6163350273445277E-3</v>
      </c>
      <c r="H1269" s="594">
        <f>H1211+H1224+H1231+H1233+H1242+H1247+H1251+H1259+H1263</f>
        <v>1</v>
      </c>
      <c r="J1269" s="158"/>
      <c r="K1269" s="176"/>
    </row>
    <row r="1270" spans="1:13" ht="16.5" customHeight="1" x14ac:dyDescent="0.25">
      <c r="A1270" s="51"/>
      <c r="B1270" s="51"/>
      <c r="C1270" s="51"/>
      <c r="D1270" s="99"/>
      <c r="E1270" s="51"/>
      <c r="F1270" s="51"/>
      <c r="G1270" s="51"/>
      <c r="J1270" s="158"/>
      <c r="K1270" s="151"/>
      <c r="L1270" s="158"/>
    </row>
    <row r="1271" spans="1:13" ht="16.5" customHeight="1" x14ac:dyDescent="0.25">
      <c r="A1271" s="19"/>
      <c r="B1271" s="764" t="s">
        <v>784</v>
      </c>
      <c r="C1271" s="764"/>
      <c r="D1271" s="764"/>
      <c r="E1271" s="764"/>
      <c r="F1271" s="764"/>
      <c r="G1271" s="764"/>
      <c r="H1271" s="764"/>
      <c r="I1271" s="214"/>
    </row>
    <row r="1272" spans="1:13" ht="16.5" customHeight="1" x14ac:dyDescent="0.25">
      <c r="A1272" s="202" t="s">
        <v>785</v>
      </c>
      <c r="B1272" s="202"/>
      <c r="C1272" s="202"/>
      <c r="D1272" s="202"/>
      <c r="E1272" s="202"/>
      <c r="F1272" s="202"/>
      <c r="G1272" s="202"/>
      <c r="H1272" s="202"/>
      <c r="I1272" s="202"/>
    </row>
    <row r="1273" spans="1:13" ht="16.5" customHeight="1" x14ac:dyDescent="0.25">
      <c r="A1273" s="202"/>
      <c r="B1273" s="202"/>
      <c r="C1273" s="202"/>
      <c r="D1273" s="202"/>
      <c r="E1273" s="202"/>
      <c r="F1273" s="202"/>
      <c r="G1273" s="202"/>
      <c r="H1273" s="202"/>
      <c r="I1273" s="202"/>
    </row>
    <row r="1274" spans="1:13" ht="16.5" customHeight="1" x14ac:dyDescent="0.25">
      <c r="A1274" s="202"/>
      <c r="B1274" s="202"/>
      <c r="C1274" s="202"/>
      <c r="D1274" s="202"/>
      <c r="E1274" s="202"/>
      <c r="F1274" s="202"/>
      <c r="G1274" s="202"/>
      <c r="H1274" s="202"/>
      <c r="I1274" s="202"/>
    </row>
    <row r="1275" spans="1:13" ht="16.5" customHeight="1" x14ac:dyDescent="0.25">
      <c r="A1275" s="202"/>
      <c r="B1275" s="202"/>
      <c r="C1275" s="202"/>
      <c r="D1275" s="202"/>
      <c r="E1275" s="202"/>
      <c r="F1275" s="202"/>
      <c r="G1275" s="202"/>
      <c r="H1275" s="202"/>
      <c r="I1275" s="202"/>
    </row>
    <row r="1276" spans="1:13" ht="16.5" customHeight="1" x14ac:dyDescent="0.25">
      <c r="A1276" s="202"/>
      <c r="B1276" s="202"/>
      <c r="C1276" s="202"/>
      <c r="D1276" s="202"/>
      <c r="E1276" s="202"/>
      <c r="F1276" s="202"/>
      <c r="G1276" s="202"/>
      <c r="H1276" s="202"/>
      <c r="I1276" s="202"/>
    </row>
    <row r="1277" spans="1:13" ht="16.5" customHeight="1" x14ac:dyDescent="0.25">
      <c r="A1277" s="202"/>
      <c r="B1277" s="202"/>
      <c r="C1277" s="202"/>
      <c r="D1277" s="202"/>
      <c r="E1277" s="202"/>
      <c r="F1277" s="202"/>
      <c r="G1277" s="202"/>
      <c r="H1277" s="202"/>
      <c r="I1277" s="202"/>
    </row>
    <row r="1278" spans="1:13" ht="16.5" customHeight="1" x14ac:dyDescent="0.25">
      <c r="A1278" s="100"/>
      <c r="B1278" s="100"/>
      <c r="C1278" s="100"/>
      <c r="D1278" s="100"/>
      <c r="E1278" s="100"/>
      <c r="F1278" s="100"/>
      <c r="G1278" s="100"/>
    </row>
    <row r="1279" spans="1:13" ht="16.5" customHeight="1" x14ac:dyDescent="0.25">
      <c r="A1279" s="100"/>
      <c r="B1279" s="100"/>
      <c r="C1279" s="100"/>
      <c r="D1279" s="100"/>
      <c r="E1279" s="100"/>
      <c r="F1279" s="100"/>
      <c r="G1279" s="100"/>
    </row>
    <row r="1280" spans="1:13" ht="16.5" customHeight="1" x14ac:dyDescent="0.25">
      <c r="A1280" s="100"/>
      <c r="B1280" s="100"/>
      <c r="C1280" s="100"/>
      <c r="D1280" s="100"/>
      <c r="E1280" s="100"/>
      <c r="F1280" s="100"/>
      <c r="G1280" s="100"/>
    </row>
    <row r="1281" spans="1:7" ht="16.5" customHeight="1" x14ac:dyDescent="0.25">
      <c r="A1281" s="100"/>
      <c r="B1281" s="100"/>
      <c r="C1281" s="100"/>
      <c r="D1281" s="100"/>
      <c r="E1281" s="100"/>
      <c r="F1281" s="100"/>
      <c r="G1281" s="100"/>
    </row>
    <row r="1282" spans="1:7" ht="16.5" customHeight="1" x14ac:dyDescent="0.25">
      <c r="A1282" s="100"/>
      <c r="B1282" s="100"/>
      <c r="C1282" s="100"/>
      <c r="D1282" s="100"/>
      <c r="E1282" s="100"/>
      <c r="F1282" s="100"/>
      <c r="G1282" s="100"/>
    </row>
    <row r="1283" spans="1:7" ht="16.5" customHeight="1" x14ac:dyDescent="0.25">
      <c r="A1283" s="100"/>
      <c r="B1283" s="100"/>
      <c r="C1283" s="100"/>
      <c r="D1283" s="100"/>
      <c r="E1283" s="100"/>
      <c r="F1283" s="100"/>
      <c r="G1283" s="100"/>
    </row>
    <row r="1284" spans="1:7" ht="16.5" customHeight="1" x14ac:dyDescent="0.25">
      <c r="A1284" s="100"/>
      <c r="B1284" s="100"/>
      <c r="C1284" s="100"/>
      <c r="D1284" s="100"/>
      <c r="E1284" s="100"/>
      <c r="F1284" s="100"/>
      <c r="G1284" s="100"/>
    </row>
    <row r="1285" spans="1:7" ht="16.5" customHeight="1" x14ac:dyDescent="0.25">
      <c r="A1285" s="100"/>
      <c r="B1285" s="100"/>
      <c r="C1285" s="100"/>
      <c r="D1285" s="100"/>
      <c r="E1285" s="100"/>
      <c r="F1285" s="100"/>
      <c r="G1285" s="100"/>
    </row>
    <row r="1286" spans="1:7" ht="16.5" customHeight="1" x14ac:dyDescent="0.25">
      <c r="A1286" s="100"/>
      <c r="B1286" s="100"/>
      <c r="C1286" s="100"/>
      <c r="D1286" s="100"/>
      <c r="E1286" s="100"/>
      <c r="F1286" s="100"/>
      <c r="G1286" s="100"/>
    </row>
    <row r="1287" spans="1:7" ht="16.5" customHeight="1" x14ac:dyDescent="0.25">
      <c r="A1287" s="100"/>
      <c r="B1287" s="100"/>
      <c r="C1287" s="100"/>
      <c r="D1287" s="100"/>
      <c r="E1287" s="100"/>
      <c r="F1287" s="100"/>
      <c r="G1287" s="100"/>
    </row>
    <row r="1288" spans="1:7" ht="16.5" customHeight="1" x14ac:dyDescent="0.25">
      <c r="A1288" s="100"/>
      <c r="B1288" s="100"/>
      <c r="C1288" s="100"/>
      <c r="D1288" s="100"/>
      <c r="E1288" s="100"/>
      <c r="F1288" s="100"/>
      <c r="G1288" s="100"/>
    </row>
    <row r="1289" spans="1:7" ht="16.5" customHeight="1" x14ac:dyDescent="0.25">
      <c r="A1289" s="100"/>
      <c r="B1289" s="100"/>
      <c r="C1289" s="100"/>
      <c r="D1289" s="100"/>
      <c r="E1289" s="100"/>
      <c r="F1289" s="100"/>
      <c r="G1289" s="100"/>
    </row>
    <row r="1290" spans="1:7" ht="16.5" customHeight="1" x14ac:dyDescent="0.25">
      <c r="A1290" s="100"/>
      <c r="B1290" s="100"/>
      <c r="C1290" s="100"/>
      <c r="D1290" s="100"/>
      <c r="E1290" s="100"/>
      <c r="F1290" s="100"/>
      <c r="G1290" s="100"/>
    </row>
    <row r="1291" spans="1:7" ht="16.5" customHeight="1" x14ac:dyDescent="0.25">
      <c r="A1291" s="100"/>
      <c r="B1291" s="100"/>
      <c r="C1291" s="100"/>
      <c r="D1291" s="100"/>
      <c r="E1291" s="100"/>
      <c r="F1291" s="100"/>
      <c r="G1291" s="100"/>
    </row>
    <row r="1292" spans="1:7" ht="16.5" customHeight="1" x14ac:dyDescent="0.25">
      <c r="A1292" s="100"/>
      <c r="B1292" s="100"/>
      <c r="C1292" s="100"/>
      <c r="D1292" s="100"/>
      <c r="E1292" s="100"/>
      <c r="F1292" s="100"/>
      <c r="G1292" s="100"/>
    </row>
    <row r="1293" spans="1:7" ht="16.5" customHeight="1" x14ac:dyDescent="0.25">
      <c r="A1293" s="100"/>
      <c r="B1293" s="100"/>
      <c r="C1293" s="100"/>
      <c r="D1293" s="100"/>
      <c r="E1293" s="100"/>
      <c r="F1293" s="100"/>
      <c r="G1293" s="100"/>
    </row>
    <row r="1294" spans="1:7" ht="16.5" customHeight="1" x14ac:dyDescent="0.25">
      <c r="A1294" s="100"/>
      <c r="B1294" s="100"/>
      <c r="C1294" s="100"/>
      <c r="D1294" s="100"/>
      <c r="E1294" s="100"/>
      <c r="F1294" s="100"/>
      <c r="G1294" s="100"/>
    </row>
    <row r="1295" spans="1:7" ht="16.5" customHeight="1" x14ac:dyDescent="0.25">
      <c r="A1295" s="100"/>
      <c r="B1295" s="100"/>
      <c r="C1295" s="100"/>
      <c r="D1295" s="100"/>
      <c r="E1295" s="100"/>
      <c r="F1295" s="100"/>
      <c r="G1295" s="100"/>
    </row>
    <row r="1296" spans="1:7" ht="16.5" customHeight="1" x14ac:dyDescent="0.25">
      <c r="A1296" s="100"/>
      <c r="B1296" s="100"/>
      <c r="C1296" s="100"/>
      <c r="D1296" s="100"/>
      <c r="E1296" s="100"/>
      <c r="F1296" s="100"/>
      <c r="G1296" s="100"/>
    </row>
    <row r="1297" spans="1:8" ht="16.5" customHeight="1" x14ac:dyDescent="0.25">
      <c r="A1297" s="100"/>
      <c r="B1297" s="100"/>
      <c r="C1297" s="100"/>
      <c r="D1297" s="100"/>
      <c r="E1297" s="100"/>
      <c r="F1297" s="100"/>
      <c r="G1297" s="100"/>
    </row>
    <row r="1298" spans="1:8" ht="16.5" customHeight="1" x14ac:dyDescent="0.25">
      <c r="A1298" s="100"/>
      <c r="B1298" s="100"/>
      <c r="C1298" s="100"/>
      <c r="D1298" s="100"/>
      <c r="E1298" s="100"/>
      <c r="F1298" s="100"/>
      <c r="G1298" s="100"/>
    </row>
    <row r="1299" spans="1:8" ht="16.5" customHeight="1" x14ac:dyDescent="0.25">
      <c r="A1299" s="100"/>
      <c r="B1299" s="100"/>
      <c r="C1299" s="100"/>
      <c r="D1299" s="100"/>
      <c r="E1299" s="100"/>
      <c r="F1299" s="100"/>
      <c r="G1299" s="100"/>
    </row>
    <row r="1300" spans="1:8" ht="16.5" customHeight="1" x14ac:dyDescent="0.25">
      <c r="A1300" s="100"/>
      <c r="B1300" s="100"/>
      <c r="C1300" s="100"/>
      <c r="D1300" s="100"/>
      <c r="E1300" s="100"/>
      <c r="F1300" s="100"/>
      <c r="G1300" s="100"/>
    </row>
    <row r="1301" spans="1:8" ht="16.5" customHeight="1" x14ac:dyDescent="0.25">
      <c r="A1301" s="100"/>
      <c r="B1301" s="100"/>
      <c r="C1301" s="100"/>
      <c r="D1301" s="100"/>
      <c r="E1301" s="100"/>
      <c r="F1301" s="100"/>
      <c r="G1301" s="100"/>
    </row>
    <row r="1302" spans="1:8" ht="16.5" customHeight="1" x14ac:dyDescent="0.25">
      <c r="A1302" s="100"/>
      <c r="B1302" s="100"/>
      <c r="C1302" s="100"/>
      <c r="D1302" s="100"/>
      <c r="E1302" s="100"/>
      <c r="F1302" s="100"/>
      <c r="G1302" s="100"/>
    </row>
    <row r="1303" spans="1:8" ht="16.5" customHeight="1" x14ac:dyDescent="0.25">
      <c r="A1303" s="100"/>
      <c r="B1303" s="100"/>
      <c r="C1303" s="100"/>
      <c r="D1303" s="100"/>
      <c r="E1303" s="100"/>
      <c r="F1303" s="100"/>
      <c r="G1303" s="100"/>
    </row>
    <row r="1304" spans="1:8" ht="16.5" customHeight="1" x14ac:dyDescent="0.25">
      <c r="A1304" s="100"/>
      <c r="B1304" s="100"/>
      <c r="C1304" s="100"/>
      <c r="D1304" s="100"/>
      <c r="E1304" s="100"/>
      <c r="F1304" s="100"/>
      <c r="G1304" s="100"/>
    </row>
    <row r="1305" spans="1:8" ht="16.5" customHeight="1" x14ac:dyDescent="0.25">
      <c r="A1305" s="100"/>
      <c r="B1305" s="100"/>
      <c r="C1305" s="100"/>
      <c r="D1305" s="100"/>
      <c r="E1305" s="100"/>
      <c r="F1305" s="100"/>
      <c r="G1305" s="100"/>
    </row>
    <row r="1306" spans="1:8" ht="16.5" customHeight="1" x14ac:dyDescent="0.25">
      <c r="A1306" s="100"/>
      <c r="B1306" s="100"/>
      <c r="C1306" s="100"/>
      <c r="D1306" s="100"/>
      <c r="E1306" s="100"/>
      <c r="F1306" s="100"/>
      <c r="G1306" s="100"/>
    </row>
    <row r="1307" spans="1:8" ht="16.5" customHeight="1" x14ac:dyDescent="0.25">
      <c r="A1307" s="100"/>
      <c r="B1307" s="100"/>
      <c r="C1307" s="100"/>
      <c r="D1307" s="100"/>
      <c r="E1307" s="100"/>
      <c r="F1307" s="100"/>
      <c r="G1307" s="100"/>
      <c r="H1307" s="24"/>
    </row>
    <row r="1308" spans="1:8" ht="16.5" customHeight="1" x14ac:dyDescent="0.25">
      <c r="A1308" s="100"/>
      <c r="B1308" s="100"/>
      <c r="C1308" s="100"/>
      <c r="D1308" s="100"/>
      <c r="E1308" s="100"/>
      <c r="F1308" s="100"/>
      <c r="G1308" s="100"/>
      <c r="H1308" s="24"/>
    </row>
    <row r="1309" spans="1:8" ht="17.25" customHeight="1" x14ac:dyDescent="0.25">
      <c r="A1309" s="100"/>
      <c r="B1309" s="100"/>
      <c r="C1309" s="100"/>
      <c r="D1309" s="100"/>
      <c r="E1309" s="100"/>
      <c r="F1309" s="100"/>
      <c r="G1309" s="100"/>
      <c r="H1309" s="24"/>
    </row>
    <row r="1310" spans="1:8" ht="17.25" customHeight="1" x14ac:dyDescent="0.25">
      <c r="A1310" s="100"/>
      <c r="B1310" s="100"/>
      <c r="C1310" s="100"/>
      <c r="D1310" s="100"/>
      <c r="E1310" s="100"/>
      <c r="F1310" s="100"/>
      <c r="G1310" s="100"/>
      <c r="H1310" s="737">
        <v>24</v>
      </c>
    </row>
    <row r="1311" spans="1:8" ht="17.25" customHeight="1" x14ac:dyDescent="0.25">
      <c r="A1311" s="100"/>
      <c r="B1311" s="100"/>
      <c r="C1311" s="100"/>
      <c r="D1311" s="100"/>
      <c r="E1311" s="100"/>
      <c r="F1311" s="100"/>
      <c r="G1311" s="100"/>
      <c r="H1311" s="24"/>
    </row>
    <row r="1312" spans="1:8" ht="17.25" customHeight="1" x14ac:dyDescent="0.25">
      <c r="A1312" s="100"/>
      <c r="B1312" s="100"/>
      <c r="C1312" s="100"/>
      <c r="D1312" s="100"/>
      <c r="E1312" s="100"/>
      <c r="F1312" s="100"/>
      <c r="G1312" s="100"/>
      <c r="H1312" s="24"/>
    </row>
    <row r="1313" spans="1:8" ht="17.25" customHeight="1" x14ac:dyDescent="0.25">
      <c r="A1313" s="100"/>
      <c r="B1313" s="138" t="s">
        <v>248</v>
      </c>
      <c r="C1313" s="101"/>
      <c r="D1313" s="100"/>
      <c r="E1313" s="100"/>
      <c r="F1313" s="100"/>
      <c r="G1313" s="100"/>
      <c r="H1313" s="100"/>
    </row>
    <row r="1314" spans="1:8" ht="17.25" customHeight="1" x14ac:dyDescent="0.25">
      <c r="A1314" s="100"/>
      <c r="B1314" s="101"/>
      <c r="C1314" s="101"/>
      <c r="D1314" s="100"/>
      <c r="E1314" s="100"/>
      <c r="F1314" s="100"/>
      <c r="G1314" s="100"/>
      <c r="H1314" s="100"/>
    </row>
    <row r="1315" spans="1:8" ht="17.25" customHeight="1" x14ac:dyDescent="0.25">
      <c r="A1315" s="100"/>
      <c r="B1315" s="764" t="s">
        <v>249</v>
      </c>
      <c r="C1315" s="764"/>
      <c r="D1315" s="764"/>
      <c r="E1315" s="764"/>
      <c r="F1315" s="764"/>
      <c r="G1315" s="764"/>
      <c r="H1315" s="764"/>
    </row>
    <row r="1316" spans="1:8" ht="17.25" customHeight="1" x14ac:dyDescent="0.25">
      <c r="A1316" s="37"/>
      <c r="B1316" s="37"/>
      <c r="C1316" s="37"/>
      <c r="D1316" s="29"/>
      <c r="E1316" s="29"/>
      <c r="F1316" s="29"/>
      <c r="G1316" s="29"/>
      <c r="H1316" s="100"/>
    </row>
    <row r="1317" spans="1:8" ht="17.25" customHeight="1" x14ac:dyDescent="0.25">
      <c r="A1317" s="37"/>
      <c r="B1317" s="232" t="s">
        <v>250</v>
      </c>
      <c r="C1317" s="37"/>
      <c r="D1317" s="29"/>
      <c r="E1317" s="29"/>
      <c r="F1317" s="29"/>
      <c r="G1317" s="29"/>
      <c r="H1317" s="100"/>
    </row>
    <row r="1318" spans="1:8" ht="21" customHeight="1" x14ac:dyDescent="0.25">
      <c r="A1318" s="37"/>
      <c r="B1318" s="51"/>
      <c r="C1318" s="775" t="s">
        <v>108</v>
      </c>
      <c r="D1318" s="775"/>
      <c r="E1318" s="775"/>
      <c r="F1318" s="37"/>
      <c r="G1318" s="37"/>
      <c r="H1318" s="100"/>
    </row>
    <row r="1319" spans="1:8" ht="17.25" customHeight="1" x14ac:dyDescent="0.25">
      <c r="A1319" s="49" t="s">
        <v>58</v>
      </c>
      <c r="B1319" s="762" t="s">
        <v>39</v>
      </c>
      <c r="C1319" s="120" t="s">
        <v>59</v>
      </c>
      <c r="D1319" s="161" t="s">
        <v>351</v>
      </c>
      <c r="E1319" s="120" t="s">
        <v>59</v>
      </c>
      <c r="F1319" s="766" t="s">
        <v>41</v>
      </c>
      <c r="G1319" s="767"/>
      <c r="H1319" s="769" t="s">
        <v>10</v>
      </c>
    </row>
    <row r="1320" spans="1:8" ht="17.25" customHeight="1" x14ac:dyDescent="0.25">
      <c r="A1320" s="62" t="s">
        <v>339</v>
      </c>
      <c r="B1320" s="763"/>
      <c r="C1320" s="33" t="s">
        <v>563</v>
      </c>
      <c r="D1320" s="180" t="s">
        <v>645</v>
      </c>
      <c r="E1320" s="33" t="s">
        <v>655</v>
      </c>
      <c r="F1320" s="34" t="s">
        <v>8</v>
      </c>
      <c r="G1320" s="85" t="s">
        <v>9</v>
      </c>
      <c r="H1320" s="770"/>
    </row>
    <row r="1321" spans="1:8" ht="12" customHeight="1" x14ac:dyDescent="0.25">
      <c r="A1321" s="54">
        <v>1</v>
      </c>
      <c r="B1321" s="53">
        <v>2</v>
      </c>
      <c r="C1321" s="58">
        <v>3</v>
      </c>
      <c r="D1321" s="59">
        <v>4</v>
      </c>
      <c r="E1321" s="58">
        <v>5</v>
      </c>
      <c r="F1321" s="58">
        <v>6</v>
      </c>
      <c r="G1321" s="58">
        <v>7</v>
      </c>
      <c r="H1321" s="60">
        <v>8</v>
      </c>
    </row>
    <row r="1322" spans="1:8" ht="17.25" customHeight="1" x14ac:dyDescent="0.25">
      <c r="A1322" s="266">
        <v>111</v>
      </c>
      <c r="B1322" s="421" t="s">
        <v>128</v>
      </c>
      <c r="C1322" s="494">
        <f>C594</f>
        <v>54758.8</v>
      </c>
      <c r="D1322" s="494">
        <f>D594</f>
        <v>243739.66</v>
      </c>
      <c r="E1322" s="494">
        <f>E594</f>
        <v>64882.79</v>
      </c>
      <c r="F1322" s="301">
        <f t="shared" ref="F1322:F1327" si="189">E1322/C1322</f>
        <v>1.18488334295127</v>
      </c>
      <c r="G1322" s="622">
        <f t="shared" ref="G1322:G1327" si="190">E1322/D1322</f>
        <v>0.26619709734558589</v>
      </c>
      <c r="H1322" s="270">
        <f>E1322/E1327</f>
        <v>0.54788876411050558</v>
      </c>
    </row>
    <row r="1323" spans="1:8" ht="20.25" customHeight="1" x14ac:dyDescent="0.25">
      <c r="A1323" s="266">
        <v>130</v>
      </c>
      <c r="B1323" s="421" t="s">
        <v>129</v>
      </c>
      <c r="C1323" s="494">
        <f>C851</f>
        <v>17476.91</v>
      </c>
      <c r="D1323" s="494">
        <f>D851</f>
        <v>72500</v>
      </c>
      <c r="E1323" s="494">
        <f>E851</f>
        <v>18240.5</v>
      </c>
      <c r="F1323" s="301">
        <f t="shared" si="189"/>
        <v>1.0436913619169521</v>
      </c>
      <c r="G1323" s="622">
        <f t="shared" si="190"/>
        <v>0.25159310344827585</v>
      </c>
      <c r="H1323" s="270">
        <f>E1323/E1327</f>
        <v>0.15402797878694299</v>
      </c>
    </row>
    <row r="1324" spans="1:8" ht="17.25" customHeight="1" x14ac:dyDescent="0.25">
      <c r="A1324" s="266">
        <v>132</v>
      </c>
      <c r="B1324" s="421" t="s">
        <v>130</v>
      </c>
      <c r="C1324" s="494">
        <f>C952</f>
        <v>0</v>
      </c>
      <c r="D1324" s="494">
        <f>D952</f>
        <v>0</v>
      </c>
      <c r="E1324" s="494">
        <f>E952</f>
        <v>0</v>
      </c>
      <c r="F1324" s="301" t="e">
        <f t="shared" si="189"/>
        <v>#DIV/0!</v>
      </c>
      <c r="G1324" s="622" t="e">
        <f t="shared" si="190"/>
        <v>#DIV/0!</v>
      </c>
      <c r="H1324" s="270">
        <f>E1324/E1327</f>
        <v>0</v>
      </c>
    </row>
    <row r="1325" spans="1:8" ht="17.25" customHeight="1" x14ac:dyDescent="0.25">
      <c r="A1325" s="266">
        <v>200</v>
      </c>
      <c r="B1325" s="421" t="s">
        <v>131</v>
      </c>
      <c r="C1325" s="494">
        <f>C1055</f>
        <v>43740</v>
      </c>
      <c r="D1325" s="494">
        <f>D1055</f>
        <v>282000</v>
      </c>
      <c r="E1325" s="494">
        <f>E1055</f>
        <v>35300</v>
      </c>
      <c r="F1325" s="301">
        <f t="shared" si="189"/>
        <v>0.80704160951074533</v>
      </c>
      <c r="G1325" s="622">
        <f t="shared" si="190"/>
        <v>0.12517730496453899</v>
      </c>
      <c r="H1325" s="270">
        <f>E1325/E1327</f>
        <v>0.29808325710255135</v>
      </c>
    </row>
    <row r="1326" spans="1:8" ht="17.25" customHeight="1" x14ac:dyDescent="0.25">
      <c r="A1326" s="266">
        <v>300</v>
      </c>
      <c r="B1326" s="421" t="s">
        <v>132</v>
      </c>
      <c r="C1326" s="494">
        <f>C1157</f>
        <v>0</v>
      </c>
      <c r="D1326" s="494">
        <f>D1157</f>
        <v>0</v>
      </c>
      <c r="E1326" s="494">
        <f>E1157</f>
        <v>0</v>
      </c>
      <c r="F1326" s="301" t="e">
        <f t="shared" si="189"/>
        <v>#DIV/0!</v>
      </c>
      <c r="G1326" s="622" t="e">
        <f t="shared" si="190"/>
        <v>#DIV/0!</v>
      </c>
      <c r="H1326" s="270">
        <f>E1326/E1327</f>
        <v>0</v>
      </c>
    </row>
    <row r="1327" spans="1:8" ht="17.25" customHeight="1" x14ac:dyDescent="0.25">
      <c r="A1327" s="587"/>
      <c r="B1327" s="612" t="s">
        <v>54</v>
      </c>
      <c r="C1327" s="694">
        <f>C1322+C1323+C1324+C1325+C1326</f>
        <v>115975.71</v>
      </c>
      <c r="D1327" s="694">
        <f>D1322+D1323+D1324+D1325+D1326</f>
        <v>598239.66</v>
      </c>
      <c r="E1327" s="274">
        <f>E1322+E1323+E1324+E1325+E1326</f>
        <v>118423.29000000001</v>
      </c>
      <c r="F1327" s="613">
        <f t="shared" si="189"/>
        <v>1.0211042467427016</v>
      </c>
      <c r="G1327" s="275">
        <f t="shared" si="190"/>
        <v>0.19795292408396997</v>
      </c>
      <c r="H1327" s="276">
        <f>H1322+H1323+H1324+H1325+H1326</f>
        <v>0.99999999999999989</v>
      </c>
    </row>
    <row r="1328" spans="1:8" ht="17.25" customHeight="1" x14ac:dyDescent="0.25">
      <c r="A1328" s="102"/>
      <c r="B1328" s="76"/>
      <c r="C1328" s="103"/>
      <c r="D1328" s="103"/>
      <c r="E1328" s="104"/>
      <c r="F1328" s="105"/>
      <c r="G1328" s="106"/>
    </row>
    <row r="1329" spans="1:8" ht="17.25" customHeight="1" x14ac:dyDescent="0.25">
      <c r="A1329" s="233"/>
      <c r="B1329" s="771" t="s">
        <v>796</v>
      </c>
      <c r="C1329" s="771"/>
      <c r="D1329" s="771"/>
      <c r="E1329" s="771"/>
      <c r="F1329" s="771"/>
      <c r="G1329" s="771"/>
      <c r="H1329" s="771"/>
    </row>
    <row r="1330" spans="1:8" ht="17.25" customHeight="1" x14ac:dyDescent="0.25">
      <c r="A1330" s="221"/>
      <c r="B1330" s="771" t="s">
        <v>797</v>
      </c>
      <c r="C1330" s="771"/>
      <c r="D1330" s="771"/>
      <c r="E1330" s="771"/>
      <c r="F1330" s="771"/>
      <c r="G1330" s="771"/>
      <c r="H1330" s="771"/>
    </row>
    <row r="1331" spans="1:8" ht="17.25" customHeight="1" x14ac:dyDescent="0.25">
      <c r="A1331" s="761" t="s">
        <v>798</v>
      </c>
      <c r="B1331" s="761"/>
      <c r="C1331" s="761"/>
      <c r="D1331" s="761"/>
      <c r="E1331" s="761"/>
      <c r="F1331" s="761"/>
      <c r="G1331" s="761"/>
      <c r="H1331" s="761"/>
    </row>
    <row r="1332" spans="1:8" ht="17.25" customHeight="1" x14ac:dyDescent="0.25">
      <c r="A1332" s="761" t="s">
        <v>799</v>
      </c>
      <c r="B1332" s="761"/>
      <c r="C1332" s="761"/>
      <c r="D1332" s="761"/>
      <c r="E1332" s="761"/>
      <c r="F1332" s="761"/>
      <c r="G1332" s="761"/>
      <c r="H1332" s="761"/>
    </row>
    <row r="1333" spans="1:8" ht="16.5" customHeight="1" x14ac:dyDescent="0.25">
      <c r="A1333" s="761" t="s">
        <v>800</v>
      </c>
      <c r="B1333" s="761"/>
      <c r="C1333" s="761"/>
      <c r="D1333" s="761"/>
      <c r="E1333" s="761"/>
      <c r="F1333" s="761"/>
      <c r="G1333" s="761"/>
      <c r="H1333" s="761"/>
    </row>
    <row r="1334" spans="1:8" ht="16.5" customHeight="1" x14ac:dyDescent="0.25">
      <c r="A1334" s="761" t="s">
        <v>801</v>
      </c>
      <c r="B1334" s="761"/>
      <c r="C1334" s="761"/>
      <c r="D1334" s="761"/>
      <c r="E1334" s="761"/>
      <c r="F1334" s="761"/>
      <c r="G1334" s="761"/>
      <c r="H1334" s="761"/>
    </row>
    <row r="1335" spans="1:8" ht="16.5" customHeight="1" x14ac:dyDescent="0.25">
      <c r="A1335" s="761" t="s">
        <v>802</v>
      </c>
      <c r="B1335" s="761"/>
      <c r="C1335" s="761"/>
      <c r="D1335" s="761"/>
      <c r="E1335" s="761"/>
      <c r="F1335" s="761"/>
      <c r="G1335" s="761"/>
      <c r="H1335" s="761"/>
    </row>
    <row r="1336" spans="1:8" ht="16.5" customHeight="1" x14ac:dyDescent="0.25">
      <c r="A1336" s="761" t="s">
        <v>803</v>
      </c>
      <c r="B1336" s="761"/>
      <c r="C1336" s="761"/>
      <c r="D1336" s="761"/>
      <c r="E1336" s="761"/>
      <c r="F1336" s="761"/>
      <c r="G1336" s="761"/>
      <c r="H1336" s="761"/>
    </row>
    <row r="1337" spans="1:8" ht="16.5" customHeight="1" x14ac:dyDescent="0.25">
      <c r="A1337" s="761" t="s">
        <v>804</v>
      </c>
      <c r="B1337" s="761"/>
      <c r="C1337" s="761"/>
      <c r="D1337" s="761"/>
      <c r="E1337" s="761"/>
      <c r="F1337" s="761"/>
      <c r="G1337" s="761"/>
      <c r="H1337" s="761"/>
    </row>
    <row r="1338" spans="1:8" ht="16.5" customHeight="1" x14ac:dyDescent="0.25">
      <c r="A1338" s="761" t="s">
        <v>805</v>
      </c>
      <c r="B1338" s="761"/>
      <c r="C1338" s="761"/>
      <c r="D1338" s="761"/>
      <c r="E1338" s="761"/>
      <c r="F1338" s="761"/>
      <c r="G1338" s="761"/>
      <c r="H1338" s="761"/>
    </row>
    <row r="1339" spans="1:8" ht="16.5" customHeight="1" x14ac:dyDescent="0.25">
      <c r="A1339" s="202"/>
      <c r="B1339" s="202"/>
      <c r="C1339" s="202"/>
      <c r="D1339" s="202"/>
      <c r="E1339" s="202"/>
      <c r="F1339" s="202"/>
      <c r="G1339" s="202"/>
      <c r="H1339" s="202"/>
    </row>
    <row r="1340" spans="1:8" ht="16.5" customHeight="1" x14ac:dyDescent="0.25">
      <c r="A1340" s="55"/>
      <c r="B1340" s="55"/>
      <c r="C1340" s="55"/>
      <c r="D1340" s="55"/>
      <c r="E1340" s="55"/>
      <c r="F1340" s="55"/>
      <c r="G1340" s="55"/>
      <c r="H1340" s="55"/>
    </row>
    <row r="1341" spans="1:8" ht="16.5" customHeight="1" x14ac:dyDescent="0.25">
      <c r="A1341" s="55"/>
      <c r="B1341" s="55"/>
      <c r="C1341" s="55"/>
      <c r="D1341" s="55"/>
      <c r="E1341" s="55"/>
      <c r="F1341" s="55"/>
      <c r="G1341" s="55"/>
      <c r="H1341" s="55"/>
    </row>
    <row r="1342" spans="1:8" ht="16.5" customHeight="1" x14ac:dyDescent="0.25">
      <c r="A1342" s="55"/>
      <c r="B1342" s="55"/>
      <c r="C1342" s="55"/>
      <c r="D1342" s="55"/>
      <c r="E1342" s="55"/>
      <c r="F1342" s="55"/>
      <c r="G1342" s="55"/>
      <c r="H1342" s="55"/>
    </row>
    <row r="1343" spans="1:8" ht="16.5" customHeight="1" x14ac:dyDescent="0.25">
      <c r="A1343" s="55"/>
      <c r="B1343" s="55"/>
      <c r="C1343" s="55"/>
      <c r="D1343" s="55"/>
      <c r="E1343" s="55"/>
      <c r="F1343" s="55"/>
      <c r="G1343" s="55"/>
      <c r="H1343" s="55"/>
    </row>
    <row r="1344" spans="1:8" ht="16.5" customHeight="1" x14ac:dyDescent="0.25">
      <c r="A1344" s="55"/>
      <c r="B1344" s="55"/>
      <c r="C1344" s="55"/>
      <c r="D1344" s="55"/>
      <c r="E1344" s="55"/>
      <c r="F1344" s="55"/>
      <c r="G1344" s="55"/>
      <c r="H1344" s="55"/>
    </row>
    <row r="1345" spans="1:8" ht="16.5" customHeight="1" x14ac:dyDescent="0.25">
      <c r="A1345" s="55"/>
      <c r="B1345" s="55"/>
      <c r="C1345" s="55"/>
      <c r="D1345" s="55"/>
      <c r="E1345" s="55"/>
      <c r="F1345" s="55"/>
      <c r="G1345" s="55"/>
      <c r="H1345" s="55"/>
    </row>
    <row r="1346" spans="1:8" ht="16.5" customHeight="1" x14ac:dyDescent="0.25">
      <c r="A1346" s="55"/>
      <c r="B1346" s="55"/>
      <c r="C1346" s="55"/>
      <c r="D1346" s="55"/>
      <c r="E1346" s="55"/>
      <c r="F1346" s="55"/>
      <c r="G1346" s="55"/>
      <c r="H1346" s="55"/>
    </row>
    <row r="1347" spans="1:8" ht="16.5" customHeight="1" x14ac:dyDescent="0.25">
      <c r="A1347" s="55"/>
      <c r="B1347" s="55"/>
      <c r="C1347" s="55"/>
      <c r="D1347" s="55"/>
      <c r="E1347" s="55"/>
      <c r="F1347" s="55"/>
      <c r="G1347" s="55"/>
      <c r="H1347" s="55"/>
    </row>
    <row r="1348" spans="1:8" ht="16.5" customHeight="1" x14ac:dyDescent="0.25">
      <c r="A1348" s="55"/>
      <c r="B1348" s="55"/>
      <c r="C1348" s="55"/>
      <c r="D1348" s="55"/>
      <c r="E1348" s="55"/>
      <c r="F1348" s="55"/>
      <c r="G1348" s="55"/>
      <c r="H1348" s="55"/>
    </row>
    <row r="1349" spans="1:8" ht="16.5" customHeight="1" x14ac:dyDescent="0.25">
      <c r="A1349" s="55"/>
      <c r="B1349" s="55"/>
      <c r="C1349" s="55"/>
      <c r="D1349" s="55"/>
      <c r="E1349" s="55"/>
      <c r="F1349" s="55"/>
      <c r="G1349" s="55"/>
      <c r="H1349" s="55"/>
    </row>
    <row r="1350" spans="1:8" ht="16.5" customHeight="1" x14ac:dyDescent="0.25">
      <c r="A1350" s="55"/>
      <c r="B1350" s="55"/>
      <c r="C1350" s="55"/>
      <c r="D1350" s="55"/>
      <c r="E1350" s="55"/>
      <c r="F1350" s="55"/>
      <c r="G1350" s="55"/>
      <c r="H1350" s="55"/>
    </row>
    <row r="1351" spans="1:8" ht="16.5" customHeight="1" x14ac:dyDescent="0.25">
      <c r="A1351" s="55"/>
      <c r="B1351" s="55"/>
      <c r="C1351" s="55"/>
      <c r="D1351" s="55"/>
      <c r="E1351" s="55"/>
      <c r="F1351" s="55"/>
      <c r="G1351" s="55"/>
      <c r="H1351" s="55"/>
    </row>
    <row r="1352" spans="1:8" ht="16.5" customHeight="1" x14ac:dyDescent="0.25">
      <c r="A1352" s="55"/>
      <c r="B1352" s="55"/>
      <c r="C1352" s="55"/>
      <c r="D1352" s="55"/>
      <c r="E1352" s="55"/>
      <c r="F1352" s="55"/>
      <c r="G1352" s="55"/>
      <c r="H1352" s="55"/>
    </row>
    <row r="1353" spans="1:8" ht="16.5" customHeight="1" x14ac:dyDescent="0.25">
      <c r="A1353" s="55"/>
      <c r="B1353" s="55"/>
      <c r="C1353" s="55"/>
      <c r="D1353" s="55"/>
      <c r="E1353" s="55"/>
      <c r="F1353" s="55"/>
      <c r="G1353" s="55"/>
      <c r="H1353" s="55"/>
    </row>
    <row r="1354" spans="1:8" ht="16.5" customHeight="1" x14ac:dyDescent="0.25">
      <c r="A1354" s="55"/>
      <c r="B1354" s="55"/>
      <c r="C1354" s="55"/>
      <c r="D1354" s="55"/>
      <c r="E1354" s="55"/>
      <c r="F1354" s="55"/>
      <c r="G1354" s="55"/>
      <c r="H1354" s="55"/>
    </row>
    <row r="1355" spans="1:8" ht="16.5" customHeight="1" x14ac:dyDescent="0.25">
      <c r="A1355" s="55"/>
      <c r="B1355" s="55"/>
      <c r="C1355" s="55"/>
      <c r="D1355" s="55"/>
      <c r="E1355" s="55"/>
      <c r="F1355" s="55"/>
      <c r="G1355" s="55"/>
      <c r="H1355" s="55"/>
    </row>
    <row r="1356" spans="1:8" ht="16.5" customHeight="1" x14ac:dyDescent="0.25">
      <c r="A1356" s="55"/>
      <c r="B1356" s="55"/>
      <c r="C1356" s="55"/>
      <c r="D1356" s="55"/>
      <c r="E1356" s="55"/>
      <c r="F1356" s="55"/>
      <c r="G1356" s="55"/>
      <c r="H1356" s="55"/>
    </row>
    <row r="1357" spans="1:8" ht="16.5" customHeight="1" x14ac:dyDescent="0.25">
      <c r="A1357" s="55"/>
      <c r="B1357" s="55"/>
      <c r="C1357" s="55"/>
      <c r="D1357" s="55"/>
      <c r="E1357" s="55"/>
      <c r="F1357" s="55"/>
      <c r="G1357" s="55"/>
      <c r="H1357" s="55"/>
    </row>
    <row r="1358" spans="1:8" ht="16.5" customHeight="1" x14ac:dyDescent="0.25">
      <c r="A1358" s="55"/>
      <c r="B1358" s="55"/>
      <c r="C1358" s="55"/>
      <c r="D1358" s="55"/>
      <c r="E1358" s="55"/>
      <c r="F1358" s="55"/>
      <c r="G1358" s="55"/>
      <c r="H1358" s="55"/>
    </row>
    <row r="1359" spans="1:8" ht="16.5" customHeight="1" x14ac:dyDescent="0.25">
      <c r="A1359" s="55"/>
      <c r="B1359" s="55"/>
      <c r="C1359" s="55"/>
      <c r="D1359" s="55"/>
      <c r="E1359" s="55"/>
      <c r="F1359" s="55"/>
      <c r="G1359" s="55"/>
      <c r="H1359" s="55"/>
    </row>
    <row r="1360" spans="1:8" ht="16.5" customHeight="1" x14ac:dyDescent="0.25">
      <c r="A1360" s="55"/>
      <c r="B1360" s="55"/>
      <c r="C1360" s="55"/>
      <c r="D1360" s="55"/>
      <c r="E1360" s="55"/>
      <c r="F1360" s="55"/>
      <c r="G1360" s="55"/>
      <c r="H1360" s="55"/>
    </row>
    <row r="1361" spans="1:8" ht="16.5" customHeight="1" x14ac:dyDescent="0.25">
      <c r="A1361" s="55"/>
      <c r="B1361" s="55"/>
      <c r="C1361" s="55"/>
      <c r="D1361" s="55"/>
      <c r="E1361" s="55"/>
      <c r="F1361" s="55"/>
      <c r="G1361" s="55"/>
      <c r="H1361" s="55"/>
    </row>
    <row r="1362" spans="1:8" ht="16.5" customHeight="1" x14ac:dyDescent="0.25">
      <c r="A1362" s="55"/>
      <c r="B1362" s="55"/>
      <c r="C1362" s="55"/>
      <c r="D1362" s="55"/>
      <c r="E1362" s="55"/>
      <c r="F1362" s="55"/>
      <c r="G1362" s="55"/>
      <c r="H1362" s="55"/>
    </row>
    <row r="1363" spans="1:8" ht="16.5" customHeight="1" x14ac:dyDescent="0.25">
      <c r="A1363" s="55"/>
      <c r="B1363" s="55"/>
      <c r="C1363" s="55"/>
      <c r="D1363" s="55"/>
      <c r="E1363" s="55"/>
      <c r="F1363" s="55"/>
      <c r="G1363" s="55"/>
      <c r="H1363" s="737">
        <v>25</v>
      </c>
    </row>
    <row r="1364" spans="1:8" ht="16.5" customHeight="1" x14ac:dyDescent="0.25">
      <c r="A1364" s="55"/>
      <c r="B1364" s="55"/>
      <c r="C1364" s="55"/>
      <c r="D1364" s="55"/>
      <c r="E1364" s="55"/>
      <c r="F1364" s="55"/>
      <c r="G1364" s="55"/>
      <c r="H1364" s="24"/>
    </row>
    <row r="1365" spans="1:8" ht="16.5" customHeight="1" x14ac:dyDescent="0.25">
      <c r="A1365" s="55"/>
      <c r="B1365" s="55"/>
      <c r="C1365" s="55"/>
      <c r="D1365" s="55"/>
      <c r="E1365" s="55"/>
      <c r="F1365" s="55"/>
      <c r="G1365" s="55"/>
      <c r="H1365" s="24"/>
    </row>
    <row r="1366" spans="1:8" ht="16.5" customHeight="1" x14ac:dyDescent="0.25">
      <c r="A1366" s="37"/>
      <c r="B1366" s="139" t="s">
        <v>251</v>
      </c>
      <c r="C1366" s="37"/>
      <c r="D1366" s="37"/>
      <c r="E1366" s="108"/>
      <c r="F1366" s="37"/>
      <c r="G1366" s="37"/>
      <c r="H1366" s="100"/>
    </row>
    <row r="1367" spans="1:8" ht="16.5" customHeight="1" x14ac:dyDescent="0.25">
      <c r="A1367" s="37"/>
      <c r="B1367" s="37"/>
      <c r="C1367" s="37"/>
      <c r="D1367" s="37"/>
      <c r="E1367" s="37"/>
      <c r="F1367" s="37"/>
      <c r="G1367" s="37"/>
      <c r="H1367" s="100"/>
    </row>
    <row r="1368" spans="1:8" ht="16.5" customHeight="1" x14ac:dyDescent="0.25">
      <c r="A1368" s="212"/>
      <c r="B1368" s="764" t="s">
        <v>806</v>
      </c>
      <c r="C1368" s="764"/>
      <c r="D1368" s="764"/>
      <c r="E1368" s="764"/>
      <c r="F1368" s="764"/>
      <c r="G1368" s="764"/>
      <c r="H1368" s="764"/>
    </row>
    <row r="1369" spans="1:8" ht="16.5" customHeight="1" x14ac:dyDescent="0.25">
      <c r="A1369" s="764" t="s">
        <v>807</v>
      </c>
      <c r="B1369" s="764"/>
      <c r="C1369" s="764"/>
      <c r="D1369" s="764"/>
      <c r="E1369" s="764"/>
      <c r="F1369" s="764"/>
      <c r="G1369" s="764"/>
      <c r="H1369" s="764"/>
    </row>
    <row r="1370" spans="1:8" ht="17.25" customHeight="1" x14ac:dyDescent="0.25">
      <c r="A1370" s="764" t="s">
        <v>808</v>
      </c>
      <c r="B1370" s="764"/>
      <c r="C1370" s="764"/>
      <c r="D1370" s="764"/>
      <c r="E1370" s="764"/>
      <c r="F1370" s="764"/>
      <c r="G1370" s="764"/>
      <c r="H1370" s="764"/>
    </row>
    <row r="1371" spans="1:8" ht="17.25" customHeight="1" x14ac:dyDescent="0.25">
      <c r="A1371" s="764" t="s">
        <v>809</v>
      </c>
      <c r="B1371" s="764"/>
      <c r="C1371" s="764"/>
      <c r="D1371" s="764"/>
      <c r="E1371" s="764"/>
      <c r="F1371" s="764"/>
      <c r="G1371" s="764"/>
      <c r="H1371" s="764"/>
    </row>
    <row r="1372" spans="1:8" ht="16.5" customHeight="1" x14ac:dyDescent="0.25">
      <c r="A1372" s="764" t="s">
        <v>361</v>
      </c>
      <c r="B1372" s="764"/>
      <c r="C1372" s="764"/>
      <c r="D1372" s="764"/>
      <c r="E1372" s="764"/>
      <c r="F1372" s="764"/>
      <c r="G1372" s="764"/>
      <c r="H1372" s="764"/>
    </row>
    <row r="1373" spans="1:8" ht="16.5" customHeight="1" x14ac:dyDescent="0.25">
      <c r="A1373" s="51"/>
      <c r="B1373" s="55"/>
      <c r="C1373" s="760" t="s">
        <v>108</v>
      </c>
      <c r="D1373" s="760"/>
      <c r="E1373" s="760"/>
      <c r="F1373" s="37"/>
      <c r="G1373" s="51"/>
      <c r="H1373" s="100"/>
    </row>
    <row r="1374" spans="1:8" ht="16.5" customHeight="1" x14ac:dyDescent="0.25">
      <c r="A1374" s="49" t="s">
        <v>58</v>
      </c>
      <c r="B1374" s="762" t="s">
        <v>39</v>
      </c>
      <c r="C1374" s="120" t="s">
        <v>59</v>
      </c>
      <c r="D1374" s="159" t="s">
        <v>6</v>
      </c>
      <c r="E1374" s="120" t="s">
        <v>59</v>
      </c>
      <c r="F1374" s="766" t="s">
        <v>41</v>
      </c>
      <c r="G1374" s="767"/>
      <c r="H1374" s="769" t="s">
        <v>10</v>
      </c>
    </row>
    <row r="1375" spans="1:8" ht="16.5" customHeight="1" x14ac:dyDescent="0.25">
      <c r="A1375" s="62" t="s">
        <v>339</v>
      </c>
      <c r="B1375" s="763"/>
      <c r="C1375" s="33" t="s">
        <v>563</v>
      </c>
      <c r="D1375" s="33" t="s">
        <v>649</v>
      </c>
      <c r="E1375" s="33" t="s">
        <v>655</v>
      </c>
      <c r="F1375" s="34" t="s">
        <v>8</v>
      </c>
      <c r="G1375" s="85" t="s">
        <v>9</v>
      </c>
      <c r="H1375" s="770"/>
    </row>
    <row r="1376" spans="1:8" ht="16.5" customHeight="1" x14ac:dyDescent="0.25">
      <c r="A1376" s="74">
        <v>1</v>
      </c>
      <c r="B1376" s="126">
        <v>2</v>
      </c>
      <c r="C1376" s="127">
        <v>3</v>
      </c>
      <c r="D1376" s="74">
        <v>4</v>
      </c>
      <c r="E1376" s="127">
        <v>5</v>
      </c>
      <c r="F1376" s="127">
        <v>6</v>
      </c>
      <c r="G1376" s="127">
        <v>7</v>
      </c>
      <c r="H1376" s="129">
        <v>8</v>
      </c>
    </row>
    <row r="1377" spans="1:8" ht="16.5" customHeight="1" x14ac:dyDescent="0.25">
      <c r="A1377" s="187">
        <v>16319</v>
      </c>
      <c r="B1377" s="186" t="s">
        <v>498</v>
      </c>
      <c r="C1377" s="188">
        <f>C1386</f>
        <v>29017.5</v>
      </c>
      <c r="D1377" s="189">
        <f>D1378+D1379+D1380+D1381+D1382+D1383+D1384</f>
        <v>179988</v>
      </c>
      <c r="E1377" s="188">
        <f>E1386</f>
        <v>28021</v>
      </c>
      <c r="F1377" s="190">
        <f>F1386</f>
        <v>0.96565865426036013</v>
      </c>
      <c r="G1377" s="191">
        <f>G1386</f>
        <v>0.15568260106229304</v>
      </c>
      <c r="H1377" s="192">
        <f>H1386</f>
        <v>1</v>
      </c>
    </row>
    <row r="1378" spans="1:8" ht="16.5" customHeight="1" x14ac:dyDescent="0.25">
      <c r="A1378" s="260">
        <v>50013</v>
      </c>
      <c r="B1378" s="350" t="s">
        <v>252</v>
      </c>
      <c r="C1378" s="351">
        <f>C181</f>
        <v>3011</v>
      </c>
      <c r="D1378" s="351">
        <f>D181</f>
        <v>18000</v>
      </c>
      <c r="E1378" s="351">
        <f>E181</f>
        <v>439</v>
      </c>
      <c r="F1378" s="352">
        <f t="shared" ref="F1378:F1385" si="191">E1378/C1378</f>
        <v>0.14579873796081036</v>
      </c>
      <c r="G1378" s="353">
        <f t="shared" ref="G1378:G1385" si="192">E1378/D1378</f>
        <v>2.4388888888888891E-2</v>
      </c>
      <c r="H1378" s="695">
        <f>E1378/E1386</f>
        <v>1.5666821312586988E-2</v>
      </c>
    </row>
    <row r="1379" spans="1:8" ht="16.5" customHeight="1" x14ac:dyDescent="0.25">
      <c r="A1379" s="355">
        <v>50014</v>
      </c>
      <c r="B1379" s="233" t="s">
        <v>253</v>
      </c>
      <c r="C1379" s="351">
        <f>C182</f>
        <v>2240</v>
      </c>
      <c r="D1379" s="351">
        <f>D182</f>
        <v>10380</v>
      </c>
      <c r="E1379" s="351">
        <f>E182</f>
        <v>1919</v>
      </c>
      <c r="F1379" s="357">
        <f t="shared" si="191"/>
        <v>0.85669642857142858</v>
      </c>
      <c r="G1379" s="358">
        <f t="shared" si="192"/>
        <v>0.1848747591522158</v>
      </c>
      <c r="H1379" s="696">
        <f>E1379/E1386</f>
        <v>6.8484351022447446E-2</v>
      </c>
    </row>
    <row r="1380" spans="1:8" ht="16.5" customHeight="1" x14ac:dyDescent="0.25">
      <c r="A1380" s="355">
        <v>50015</v>
      </c>
      <c r="B1380" s="233" t="s">
        <v>254</v>
      </c>
      <c r="C1380" s="351">
        <f>C183</f>
        <v>1072</v>
      </c>
      <c r="D1380" s="351">
        <f>D183</f>
        <v>5000</v>
      </c>
      <c r="E1380" s="351">
        <f>E183</f>
        <v>850</v>
      </c>
      <c r="F1380" s="357">
        <f t="shared" si="191"/>
        <v>0.79291044776119401</v>
      </c>
      <c r="G1380" s="358">
        <f t="shared" si="192"/>
        <v>0.17</v>
      </c>
      <c r="H1380" s="696">
        <f>E1380/E1386</f>
        <v>3.0334392063095534E-2</v>
      </c>
    </row>
    <row r="1381" spans="1:8" ht="16.5" customHeight="1" x14ac:dyDescent="0.25">
      <c r="A1381" s="355">
        <v>50016</v>
      </c>
      <c r="B1381" s="233" t="s">
        <v>325</v>
      </c>
      <c r="C1381" s="351">
        <f>C184</f>
        <v>20103</v>
      </c>
      <c r="D1381" s="351">
        <f>D184</f>
        <v>130000</v>
      </c>
      <c r="E1381" s="351">
        <f>E184</f>
        <v>20473</v>
      </c>
      <c r="F1381" s="357">
        <f t="shared" si="191"/>
        <v>1.0184052131522658</v>
      </c>
      <c r="G1381" s="358">
        <f t="shared" si="192"/>
        <v>0.15748461538461539</v>
      </c>
      <c r="H1381" s="696">
        <f>E1381/E1386</f>
        <v>0.73063059847971168</v>
      </c>
    </row>
    <row r="1382" spans="1:8" ht="16.5" customHeight="1" x14ac:dyDescent="0.25">
      <c r="A1382" s="355">
        <v>50017</v>
      </c>
      <c r="B1382" s="233" t="s">
        <v>408</v>
      </c>
      <c r="C1382" s="351">
        <f>C185</f>
        <v>1342</v>
      </c>
      <c r="D1382" s="351">
        <f>D185</f>
        <v>3633</v>
      </c>
      <c r="E1382" s="351">
        <f>E185</f>
        <v>3163</v>
      </c>
      <c r="F1382" s="357">
        <f t="shared" si="191"/>
        <v>2.3569299552906111</v>
      </c>
      <c r="G1382" s="358">
        <f t="shared" si="192"/>
        <v>0.87063033305807869</v>
      </c>
      <c r="H1382" s="696">
        <f>E1382/E1386</f>
        <v>0.11287962599478962</v>
      </c>
    </row>
    <row r="1383" spans="1:8" ht="16.5" customHeight="1" x14ac:dyDescent="0.25">
      <c r="A1383" s="355">
        <v>50018</v>
      </c>
      <c r="B1383" s="233" t="s">
        <v>64</v>
      </c>
      <c r="C1383" s="351">
        <f>C186</f>
        <v>1154.5</v>
      </c>
      <c r="D1383" s="351">
        <f>D186</f>
        <v>7266</v>
      </c>
      <c r="E1383" s="351">
        <f>E186</f>
        <v>1170</v>
      </c>
      <c r="F1383" s="357">
        <f>E1383/C1383</f>
        <v>1.0134257254222607</v>
      </c>
      <c r="G1383" s="358">
        <f>E1383/D1383</f>
        <v>0.16102394715111479</v>
      </c>
      <c r="H1383" s="696">
        <f>E1383/E1386</f>
        <v>4.1754398486849149E-2</v>
      </c>
    </row>
    <row r="1384" spans="1:8" ht="16.5" customHeight="1" x14ac:dyDescent="0.25">
      <c r="A1384" s="355">
        <v>50019</v>
      </c>
      <c r="B1384" s="233" t="s">
        <v>255</v>
      </c>
      <c r="C1384" s="351">
        <f>C187</f>
        <v>20</v>
      </c>
      <c r="D1384" s="351">
        <f>D187</f>
        <v>5709</v>
      </c>
      <c r="E1384" s="351">
        <f>E187</f>
        <v>7</v>
      </c>
      <c r="F1384" s="357">
        <f t="shared" si="191"/>
        <v>0.35</v>
      </c>
      <c r="G1384" s="358">
        <f t="shared" si="192"/>
        <v>1.2261341741110527E-3</v>
      </c>
      <c r="H1384" s="697">
        <f>E1384/E1386</f>
        <v>2.4981264051961031E-4</v>
      </c>
    </row>
    <row r="1385" spans="1:8" ht="16.5" customHeight="1" x14ac:dyDescent="0.25">
      <c r="A1385" s="355">
        <v>50408</v>
      </c>
      <c r="B1385" s="233" t="s">
        <v>535</v>
      </c>
      <c r="C1385" s="698">
        <f>C189</f>
        <v>75</v>
      </c>
      <c r="D1385" s="698">
        <f>D189</f>
        <v>0</v>
      </c>
      <c r="E1385" s="698">
        <f>E189</f>
        <v>0</v>
      </c>
      <c r="F1385" s="357">
        <f t="shared" si="191"/>
        <v>0</v>
      </c>
      <c r="G1385" s="358" t="e">
        <f t="shared" si="192"/>
        <v>#DIV/0!</v>
      </c>
      <c r="H1385" s="697">
        <f>E1385/E1386</f>
        <v>0</v>
      </c>
    </row>
    <row r="1386" spans="1:8" ht="16.5" customHeight="1" x14ac:dyDescent="0.25">
      <c r="A1386" s="587"/>
      <c r="B1386" s="612" t="s">
        <v>54</v>
      </c>
      <c r="C1386" s="699">
        <f>C1378+C1379+C1380+C1381+C1382+C1383+C1384+C1385</f>
        <v>29017.5</v>
      </c>
      <c r="D1386" s="699">
        <f>D1377</f>
        <v>179988</v>
      </c>
      <c r="E1386" s="699">
        <f>E1378+E1379+E1380+E1381+E1382+E1383+E1384+E1385</f>
        <v>28021</v>
      </c>
      <c r="F1386" s="298">
        <f>E1386/C1386</f>
        <v>0.96565865426036013</v>
      </c>
      <c r="G1386" s="563">
        <f>E1386/D1386</f>
        <v>0.15568260106229304</v>
      </c>
      <c r="H1386" s="276">
        <f>H1378+H1379+H1380+H1381+H1382+H1383+H1384+H1385</f>
        <v>1</v>
      </c>
    </row>
    <row r="1387" spans="1:8" ht="16.5" customHeight="1" x14ac:dyDescent="0.3">
      <c r="A1387" s="107"/>
      <c r="B1387" s="107"/>
      <c r="C1387" s="107"/>
      <c r="D1387" s="107"/>
      <c r="E1387" s="107"/>
      <c r="F1387" s="107"/>
      <c r="G1387" s="37"/>
    </row>
    <row r="1388" spans="1:8" ht="16.5" customHeight="1" x14ac:dyDescent="0.25">
      <c r="A1388" s="210"/>
      <c r="B1388" s="797" t="s">
        <v>810</v>
      </c>
      <c r="C1388" s="797"/>
      <c r="D1388" s="797"/>
      <c r="E1388" s="797"/>
      <c r="F1388" s="797"/>
      <c r="G1388" s="797"/>
      <c r="H1388" s="797"/>
    </row>
    <row r="1389" spans="1:8" ht="16.5" customHeight="1" x14ac:dyDescent="0.25">
      <c r="A1389" s="781" t="s">
        <v>811</v>
      </c>
      <c r="B1389" s="781"/>
      <c r="C1389" s="781"/>
      <c r="D1389" s="781"/>
      <c r="E1389" s="781"/>
      <c r="F1389" s="781"/>
      <c r="G1389" s="781"/>
      <c r="H1389" s="781"/>
    </row>
    <row r="1390" spans="1:8" ht="16.5" customHeight="1" x14ac:dyDescent="0.25">
      <c r="A1390" s="226"/>
      <c r="B1390" s="226"/>
      <c r="C1390" s="226"/>
      <c r="D1390" s="226"/>
      <c r="E1390" s="226"/>
      <c r="F1390" s="226"/>
      <c r="G1390" s="226"/>
      <c r="H1390" s="234"/>
    </row>
    <row r="1391" spans="1:8" ht="16.5" customHeight="1" x14ac:dyDescent="0.3">
      <c r="A1391" s="210"/>
      <c r="B1391" s="781" t="s">
        <v>812</v>
      </c>
      <c r="C1391" s="781"/>
      <c r="D1391" s="781"/>
      <c r="E1391" s="781"/>
      <c r="F1391" s="781"/>
      <c r="G1391" s="781"/>
      <c r="H1391" s="781"/>
    </row>
    <row r="1392" spans="1:8" ht="16.5" customHeight="1" x14ac:dyDescent="0.25">
      <c r="A1392" s="781" t="s">
        <v>813</v>
      </c>
      <c r="B1392" s="781"/>
      <c r="C1392" s="781"/>
      <c r="D1392" s="781"/>
      <c r="E1392" s="781"/>
      <c r="F1392" s="781"/>
      <c r="G1392" s="781"/>
      <c r="H1392" s="781"/>
    </row>
    <row r="1393" spans="1:8" ht="16.5" customHeight="1" x14ac:dyDescent="0.25">
      <c r="A1393" s="210"/>
      <c r="B1393" s="782"/>
      <c r="C1393" s="782"/>
      <c r="D1393" s="782"/>
      <c r="E1393" s="782"/>
      <c r="F1393" s="782"/>
      <c r="G1393" s="782"/>
      <c r="H1393" s="214"/>
    </row>
    <row r="1394" spans="1:8" ht="16.5" customHeight="1" x14ac:dyDescent="0.25">
      <c r="A1394" s="789" t="s">
        <v>587</v>
      </c>
      <c r="B1394" s="789"/>
      <c r="C1394" s="789"/>
      <c r="D1394" s="789"/>
      <c r="E1394" s="789"/>
      <c r="F1394" s="789"/>
      <c r="G1394" s="789"/>
      <c r="H1394" s="789"/>
    </row>
    <row r="1395" spans="1:8" ht="16.5" customHeight="1" x14ac:dyDescent="0.25">
      <c r="A1395" s="28"/>
      <c r="B1395" s="28"/>
      <c r="C1395" s="780" t="s">
        <v>108</v>
      </c>
      <c r="D1395" s="780"/>
      <c r="E1395" s="780"/>
      <c r="F1395" s="28"/>
      <c r="G1395" s="28"/>
      <c r="H1395" s="28"/>
    </row>
    <row r="1396" spans="1:8" ht="16.5" customHeight="1" x14ac:dyDescent="0.25">
      <c r="A1396" s="49" t="s">
        <v>58</v>
      </c>
      <c r="B1396" s="762" t="s">
        <v>39</v>
      </c>
      <c r="C1396" s="120" t="s">
        <v>59</v>
      </c>
      <c r="D1396" s="161" t="s">
        <v>351</v>
      </c>
      <c r="E1396" s="120" t="s">
        <v>59</v>
      </c>
      <c r="F1396" s="766" t="s">
        <v>41</v>
      </c>
      <c r="G1396" s="767"/>
      <c r="H1396" s="769" t="s">
        <v>10</v>
      </c>
    </row>
    <row r="1397" spans="1:8" ht="17.25" customHeight="1" x14ac:dyDescent="0.25">
      <c r="A1397" s="62" t="s">
        <v>339</v>
      </c>
      <c r="B1397" s="763"/>
      <c r="C1397" s="33" t="s">
        <v>563</v>
      </c>
      <c r="D1397" s="180" t="s">
        <v>645</v>
      </c>
      <c r="E1397" s="33" t="s">
        <v>655</v>
      </c>
      <c r="F1397" s="34" t="s">
        <v>8</v>
      </c>
      <c r="G1397" s="85" t="s">
        <v>9</v>
      </c>
      <c r="H1397" s="770"/>
    </row>
    <row r="1398" spans="1:8" ht="17.25" customHeight="1" x14ac:dyDescent="0.25">
      <c r="A1398" s="74">
        <v>1</v>
      </c>
      <c r="B1398" s="126">
        <v>2</v>
      </c>
      <c r="C1398" s="127">
        <v>3</v>
      </c>
      <c r="D1398" s="153">
        <v>4</v>
      </c>
      <c r="E1398" s="127">
        <v>5</v>
      </c>
      <c r="F1398" s="127">
        <v>6</v>
      </c>
      <c r="G1398" s="127">
        <v>7</v>
      </c>
      <c r="H1398" s="129">
        <v>8</v>
      </c>
    </row>
    <row r="1399" spans="1:8" ht="16.5" customHeight="1" x14ac:dyDescent="0.25">
      <c r="A1399" s="266">
        <v>111</v>
      </c>
      <c r="B1399" s="267" t="s">
        <v>128</v>
      </c>
      <c r="C1399" s="271">
        <f>C596</f>
        <v>105561.9</v>
      </c>
      <c r="D1399" s="271">
        <f>D596</f>
        <v>508045.25</v>
      </c>
      <c r="E1399" s="271">
        <f>E596</f>
        <v>140803.32999999999</v>
      </c>
      <c r="F1399" s="422">
        <f t="shared" ref="F1399:F1404" si="193">E1399/C1399</f>
        <v>1.3338461130388899</v>
      </c>
      <c r="G1399" s="666">
        <f>E1399/D1399</f>
        <v>0.27714722261452102</v>
      </c>
      <c r="H1399" s="270">
        <f>E1399/E1404</f>
        <v>0.19524669571502709</v>
      </c>
    </row>
    <row r="1400" spans="1:8" ht="16.5" customHeight="1" x14ac:dyDescent="0.25">
      <c r="A1400" s="266">
        <v>130</v>
      </c>
      <c r="B1400" s="267" t="s">
        <v>129</v>
      </c>
      <c r="C1400" s="464">
        <f>C853</f>
        <v>644195.47</v>
      </c>
      <c r="D1400" s="464">
        <f>D853</f>
        <v>2312000</v>
      </c>
      <c r="E1400" s="464">
        <f>E853</f>
        <v>547432.75</v>
      </c>
      <c r="F1400" s="422">
        <f t="shared" si="193"/>
        <v>0.84979292077294488</v>
      </c>
      <c r="G1400" s="666">
        <f t="shared" ref="G1400:G1404" si="194">E1400/D1400</f>
        <v>0.23677887110726645</v>
      </c>
      <c r="H1400" s="270">
        <f>E1400/E1404</f>
        <v>0.75910445842218721</v>
      </c>
    </row>
    <row r="1401" spans="1:8" ht="17.25" customHeight="1" x14ac:dyDescent="0.25">
      <c r="A1401" s="266">
        <v>132</v>
      </c>
      <c r="B1401" s="267" t="s">
        <v>130</v>
      </c>
      <c r="C1401" s="271">
        <f>C954</f>
        <v>33062.07</v>
      </c>
      <c r="D1401" s="271">
        <f>D954</f>
        <v>117500</v>
      </c>
      <c r="E1401" s="271">
        <f>E954</f>
        <v>32919.94</v>
      </c>
      <c r="F1401" s="422">
        <f t="shared" si="193"/>
        <v>0.99570111611281453</v>
      </c>
      <c r="G1401" s="666">
        <f t="shared" si="194"/>
        <v>0.28016970212765957</v>
      </c>
      <c r="H1401" s="270">
        <f>E1401/E1404</f>
        <v>4.5648845862785697E-2</v>
      </c>
    </row>
    <row r="1402" spans="1:8" ht="17.25" customHeight="1" x14ac:dyDescent="0.25">
      <c r="A1402" s="266">
        <v>200</v>
      </c>
      <c r="B1402" s="267" t="s">
        <v>131</v>
      </c>
      <c r="C1402" s="271">
        <f>C1057</f>
        <v>0</v>
      </c>
      <c r="D1402" s="271">
        <f>D1057</f>
        <v>0</v>
      </c>
      <c r="E1402" s="271">
        <f>E1057</f>
        <v>0</v>
      </c>
      <c r="F1402" s="301" t="e">
        <f t="shared" si="193"/>
        <v>#DIV/0!</v>
      </c>
      <c r="G1402" s="622" t="e">
        <f t="shared" si="194"/>
        <v>#DIV/0!</v>
      </c>
      <c r="H1402" s="270">
        <f>E1402/E1404</f>
        <v>0</v>
      </c>
    </row>
    <row r="1403" spans="1:8" ht="17.25" customHeight="1" x14ac:dyDescent="0.25">
      <c r="A1403" s="266">
        <v>300</v>
      </c>
      <c r="B1403" s="267" t="s">
        <v>132</v>
      </c>
      <c r="C1403" s="271">
        <f>C1159</f>
        <v>135600</v>
      </c>
      <c r="D1403" s="271">
        <f>D1159</f>
        <v>180000</v>
      </c>
      <c r="E1403" s="271">
        <f>E1159</f>
        <v>0</v>
      </c>
      <c r="F1403" s="301">
        <f t="shared" si="193"/>
        <v>0</v>
      </c>
      <c r="G1403" s="666">
        <f t="shared" si="194"/>
        <v>0</v>
      </c>
      <c r="H1403" s="270">
        <f>E1403/E1404</f>
        <v>0</v>
      </c>
    </row>
    <row r="1404" spans="1:8" ht="17.25" customHeight="1" x14ac:dyDescent="0.25">
      <c r="A1404" s="587"/>
      <c r="B1404" s="612" t="s">
        <v>54</v>
      </c>
      <c r="C1404" s="700">
        <f>C1399+C1400+C1401+C1402+C1403</f>
        <v>918419.44</v>
      </c>
      <c r="D1404" s="694">
        <f>D1399+D1400+D1401+D1402+D1403</f>
        <v>3117545.25</v>
      </c>
      <c r="E1404" s="274">
        <f>E1399+E1400+E1401+E1402+E1403</f>
        <v>721156.02</v>
      </c>
      <c r="F1404" s="613">
        <f t="shared" si="193"/>
        <v>0.78521423718992711</v>
      </c>
      <c r="G1404" s="275">
        <f t="shared" si="194"/>
        <v>0.23132174905881478</v>
      </c>
      <c r="H1404" s="276">
        <f>H1399+H1400+H1401+H1402+H1403</f>
        <v>1</v>
      </c>
    </row>
    <row r="1405" spans="1:8" ht="17.25" customHeight="1" x14ac:dyDescent="0.25">
      <c r="A1405" s="39"/>
      <c r="B1405" s="39"/>
      <c r="C1405" s="39"/>
      <c r="D1405" s="39"/>
      <c r="E1405" s="39"/>
      <c r="F1405" s="39"/>
      <c r="G1405" s="51"/>
      <c r="H1405" s="100"/>
    </row>
    <row r="1406" spans="1:8" ht="17.25" customHeight="1" x14ac:dyDescent="0.25">
      <c r="A1406" s="771" t="s">
        <v>814</v>
      </c>
      <c r="B1406" s="771"/>
      <c r="C1406" s="771"/>
      <c r="D1406" s="771"/>
      <c r="E1406" s="771"/>
      <c r="F1406" s="771"/>
      <c r="G1406" s="771"/>
      <c r="H1406" s="771"/>
    </row>
    <row r="1407" spans="1:8" ht="17.25" customHeight="1" x14ac:dyDescent="0.25">
      <c r="A1407" s="771" t="s">
        <v>815</v>
      </c>
      <c r="B1407" s="771"/>
      <c r="C1407" s="771"/>
      <c r="D1407" s="771"/>
      <c r="E1407" s="771"/>
      <c r="F1407" s="771"/>
      <c r="G1407" s="771"/>
      <c r="H1407" s="771"/>
    </row>
    <row r="1408" spans="1:8" ht="17.25" customHeight="1" x14ac:dyDescent="0.25">
      <c r="A1408" s="761" t="s">
        <v>816</v>
      </c>
      <c r="B1408" s="761"/>
      <c r="C1408" s="761"/>
      <c r="D1408" s="761"/>
      <c r="E1408" s="761"/>
      <c r="F1408" s="761"/>
      <c r="G1408" s="761"/>
      <c r="H1408" s="761"/>
    </row>
    <row r="1409" spans="1:8" ht="19.5" customHeight="1" x14ac:dyDescent="0.25">
      <c r="A1409" s="761" t="s">
        <v>817</v>
      </c>
      <c r="B1409" s="761"/>
      <c r="C1409" s="761"/>
      <c r="D1409" s="761"/>
      <c r="E1409" s="761"/>
      <c r="F1409" s="761"/>
      <c r="G1409" s="761"/>
      <c r="H1409" s="761"/>
    </row>
    <row r="1410" spans="1:8" ht="17.25" customHeight="1" x14ac:dyDescent="0.25">
      <c r="A1410" s="761" t="s">
        <v>818</v>
      </c>
      <c r="B1410" s="761"/>
      <c r="C1410" s="761"/>
      <c r="D1410" s="761"/>
      <c r="E1410" s="761"/>
      <c r="F1410" s="761"/>
      <c r="G1410" s="761"/>
      <c r="H1410" s="761"/>
    </row>
    <row r="1411" spans="1:8" ht="17.25" customHeight="1" x14ac:dyDescent="0.25">
      <c r="A1411" s="761" t="s">
        <v>819</v>
      </c>
      <c r="B1411" s="761"/>
      <c r="C1411" s="761"/>
      <c r="D1411" s="761"/>
      <c r="E1411" s="761"/>
      <c r="F1411" s="761"/>
      <c r="G1411" s="761"/>
      <c r="H1411" s="761"/>
    </row>
    <row r="1412" spans="1:8" ht="17.25" customHeight="1" x14ac:dyDescent="0.25">
      <c r="A1412" s="761" t="s">
        <v>820</v>
      </c>
      <c r="B1412" s="761"/>
      <c r="C1412" s="761"/>
      <c r="D1412" s="761"/>
      <c r="E1412" s="761"/>
      <c r="F1412" s="761"/>
      <c r="G1412" s="761"/>
      <c r="H1412" s="761"/>
    </row>
    <row r="1413" spans="1:8" ht="17.25" customHeight="1" x14ac:dyDescent="0.25">
      <c r="A1413" s="761" t="s">
        <v>821</v>
      </c>
      <c r="B1413" s="761"/>
      <c r="C1413" s="761"/>
      <c r="D1413" s="761"/>
      <c r="E1413" s="761"/>
      <c r="F1413" s="761"/>
      <c r="G1413" s="761"/>
      <c r="H1413" s="761"/>
    </row>
    <row r="1414" spans="1:8" ht="17.25" customHeight="1" x14ac:dyDescent="0.25">
      <c r="A1414" s="761" t="s">
        <v>822</v>
      </c>
      <c r="B1414" s="761"/>
      <c r="C1414" s="761"/>
      <c r="D1414" s="761"/>
      <c r="E1414" s="761"/>
      <c r="F1414" s="761"/>
      <c r="G1414" s="761"/>
      <c r="H1414" s="761"/>
    </row>
    <row r="1415" spans="1:8" ht="17.25" customHeight="1" x14ac:dyDescent="0.25">
      <c r="A1415" s="202"/>
      <c r="B1415" s="203" t="s">
        <v>823</v>
      </c>
      <c r="C1415" s="203"/>
      <c r="D1415" s="203"/>
      <c r="E1415" s="203"/>
      <c r="F1415" s="203"/>
      <c r="G1415" s="203"/>
      <c r="H1415" s="203"/>
    </row>
    <row r="1416" spans="1:8" ht="17.25" customHeight="1" x14ac:dyDescent="0.25">
      <c r="A1416" s="202"/>
      <c r="B1416" s="203"/>
      <c r="C1416" s="203"/>
      <c r="D1416" s="203"/>
      <c r="E1416" s="203"/>
      <c r="F1416" s="203"/>
      <c r="G1416" s="203"/>
      <c r="H1416" s="744">
        <v>26</v>
      </c>
    </row>
    <row r="1417" spans="1:8" ht="17.25" customHeight="1" x14ac:dyDescent="0.25">
      <c r="A1417" s="55"/>
      <c r="B1417" s="55"/>
      <c r="C1417" s="55"/>
      <c r="D1417" s="55"/>
      <c r="E1417" s="55"/>
      <c r="F1417" s="55"/>
      <c r="G1417" s="55"/>
      <c r="H1417" s="24"/>
    </row>
    <row r="1418" spans="1:8" ht="17.25" customHeight="1" x14ac:dyDescent="0.25">
      <c r="A1418" s="55"/>
      <c r="B1418" s="55"/>
      <c r="C1418" s="55"/>
      <c r="D1418" s="55"/>
      <c r="E1418" s="55"/>
      <c r="F1418" s="55"/>
      <c r="G1418" s="55"/>
      <c r="H1418" s="24"/>
    </row>
    <row r="1419" spans="1:8" ht="17.25" customHeight="1" x14ac:dyDescent="0.25">
      <c r="A1419" s="779" t="s">
        <v>362</v>
      </c>
      <c r="B1419" s="779"/>
      <c r="C1419" s="779"/>
      <c r="D1419" s="779"/>
      <c r="E1419" s="779"/>
      <c r="F1419" s="779"/>
      <c r="G1419" s="779"/>
      <c r="H1419" s="779"/>
    </row>
    <row r="1420" spans="1:8" ht="17.25" customHeight="1" x14ac:dyDescent="0.25">
      <c r="A1420" s="108"/>
      <c r="B1420" s="138"/>
      <c r="C1420" s="108"/>
      <c r="D1420" s="108"/>
      <c r="E1420" s="37"/>
      <c r="F1420" s="37"/>
      <c r="G1420" s="37"/>
      <c r="H1420" s="100"/>
    </row>
    <row r="1421" spans="1:8" ht="17.25" customHeight="1" x14ac:dyDescent="0.25">
      <c r="A1421" s="37"/>
      <c r="B1421" s="764" t="s">
        <v>256</v>
      </c>
      <c r="C1421" s="764"/>
      <c r="D1421" s="764"/>
      <c r="E1421" s="764"/>
      <c r="F1421" s="764"/>
      <c r="G1421" s="764"/>
      <c r="H1421" s="764"/>
    </row>
    <row r="1422" spans="1:8" ht="17.25" customHeight="1" x14ac:dyDescent="0.25">
      <c r="A1422" s="51"/>
      <c r="B1422" s="51"/>
      <c r="C1422" s="760" t="s">
        <v>108</v>
      </c>
      <c r="D1422" s="760"/>
      <c r="E1422" s="760"/>
      <c r="F1422" s="51"/>
      <c r="G1422" s="51"/>
      <c r="H1422" s="100"/>
    </row>
    <row r="1423" spans="1:8" ht="17.25" customHeight="1" x14ac:dyDescent="0.25">
      <c r="A1423" s="51"/>
      <c r="B1423" s="51"/>
      <c r="C1423" s="160"/>
      <c r="D1423" s="160"/>
      <c r="E1423" s="160"/>
      <c r="F1423" s="51"/>
      <c r="G1423" s="51"/>
      <c r="H1423" s="100"/>
    </row>
    <row r="1424" spans="1:8" ht="17.25" customHeight="1" x14ac:dyDescent="0.25">
      <c r="A1424" s="49" t="s">
        <v>58</v>
      </c>
      <c r="B1424" s="762" t="s">
        <v>39</v>
      </c>
      <c r="C1424" s="120" t="s">
        <v>59</v>
      </c>
      <c r="D1424" s="161" t="s">
        <v>351</v>
      </c>
      <c r="E1424" s="120" t="s">
        <v>59</v>
      </c>
      <c r="F1424" s="766" t="s">
        <v>41</v>
      </c>
      <c r="G1424" s="767"/>
      <c r="H1424" s="769" t="s">
        <v>10</v>
      </c>
    </row>
    <row r="1425" spans="1:11" ht="17.25" customHeight="1" x14ac:dyDescent="0.25">
      <c r="A1425" s="62" t="s">
        <v>339</v>
      </c>
      <c r="B1425" s="763"/>
      <c r="C1425" s="33" t="s">
        <v>563</v>
      </c>
      <c r="D1425" s="180" t="s">
        <v>645</v>
      </c>
      <c r="E1425" s="33" t="s">
        <v>655</v>
      </c>
      <c r="F1425" s="34" t="s">
        <v>8</v>
      </c>
      <c r="G1425" s="85" t="s">
        <v>9</v>
      </c>
      <c r="H1425" s="770"/>
    </row>
    <row r="1426" spans="1:11" ht="17.25" customHeight="1" x14ac:dyDescent="0.25">
      <c r="A1426" s="74">
        <v>1</v>
      </c>
      <c r="B1426" s="126">
        <v>2</v>
      </c>
      <c r="C1426" s="127">
        <v>3</v>
      </c>
      <c r="D1426" s="153">
        <v>4</v>
      </c>
      <c r="E1426" s="127">
        <v>5</v>
      </c>
      <c r="F1426" s="127">
        <v>6</v>
      </c>
      <c r="G1426" s="127">
        <v>7</v>
      </c>
      <c r="H1426" s="129">
        <v>8</v>
      </c>
    </row>
    <row r="1427" spans="1:11" ht="16.5" customHeight="1" x14ac:dyDescent="0.25">
      <c r="A1427" s="266">
        <v>111</v>
      </c>
      <c r="B1427" s="421" t="s">
        <v>128</v>
      </c>
      <c r="C1427" s="464">
        <f>C597</f>
        <v>1977.21</v>
      </c>
      <c r="D1427" s="464">
        <f>D597</f>
        <v>19476.87</v>
      </c>
      <c r="E1427" s="464">
        <f>E597</f>
        <v>2938.32</v>
      </c>
      <c r="F1427" s="301">
        <f t="shared" ref="F1427:F1432" si="195">E1427/C1427</f>
        <v>1.4860940416040784</v>
      </c>
      <c r="G1427" s="622">
        <f t="shared" ref="G1427:G1432" si="196">E1427/D1427</f>
        <v>0.15086202249129355</v>
      </c>
      <c r="H1427" s="270">
        <f>E1427/E1432</f>
        <v>1</v>
      </c>
    </row>
    <row r="1428" spans="1:11" ht="16.5" customHeight="1" x14ac:dyDescent="0.25">
      <c r="A1428" s="266">
        <v>130</v>
      </c>
      <c r="B1428" s="421" t="s">
        <v>129</v>
      </c>
      <c r="C1428" s="464">
        <f>C854</f>
        <v>1836</v>
      </c>
      <c r="D1428" s="464">
        <f>D854</f>
        <v>12000</v>
      </c>
      <c r="E1428" s="464">
        <f>E854</f>
        <v>0</v>
      </c>
      <c r="F1428" s="301">
        <f t="shared" si="195"/>
        <v>0</v>
      </c>
      <c r="G1428" s="622">
        <f t="shared" si="196"/>
        <v>0</v>
      </c>
      <c r="H1428" s="270">
        <f>E1428/E1432</f>
        <v>0</v>
      </c>
    </row>
    <row r="1429" spans="1:11" ht="17.25" customHeight="1" x14ac:dyDescent="0.25">
      <c r="A1429" s="266">
        <v>132</v>
      </c>
      <c r="B1429" s="421" t="s">
        <v>130</v>
      </c>
      <c r="C1429" s="464">
        <f>C955</f>
        <v>0</v>
      </c>
      <c r="D1429" s="464">
        <f>D955</f>
        <v>0</v>
      </c>
      <c r="E1429" s="464">
        <f>E955</f>
        <v>0</v>
      </c>
      <c r="F1429" s="301" t="e">
        <f t="shared" si="195"/>
        <v>#DIV/0!</v>
      </c>
      <c r="G1429" s="622" t="e">
        <f t="shared" si="196"/>
        <v>#DIV/0!</v>
      </c>
      <c r="H1429" s="270">
        <f>E1429/E1432</f>
        <v>0</v>
      </c>
    </row>
    <row r="1430" spans="1:11" ht="17.25" customHeight="1" x14ac:dyDescent="0.25">
      <c r="A1430" s="266">
        <v>200</v>
      </c>
      <c r="B1430" s="421" t="s">
        <v>131</v>
      </c>
      <c r="C1430" s="464">
        <f>C1058</f>
        <v>0</v>
      </c>
      <c r="D1430" s="464">
        <f>D1058</f>
        <v>10000</v>
      </c>
      <c r="E1430" s="464">
        <f>E1058</f>
        <v>0</v>
      </c>
      <c r="F1430" s="301" t="e">
        <f t="shared" si="195"/>
        <v>#DIV/0!</v>
      </c>
      <c r="G1430" s="622">
        <f t="shared" si="196"/>
        <v>0</v>
      </c>
      <c r="H1430" s="270">
        <f>E1430/E1432</f>
        <v>0</v>
      </c>
    </row>
    <row r="1431" spans="1:11" ht="17.25" customHeight="1" x14ac:dyDescent="0.25">
      <c r="A1431" s="266">
        <v>300</v>
      </c>
      <c r="B1431" s="421" t="s">
        <v>132</v>
      </c>
      <c r="C1431" s="464">
        <f>C1160</f>
        <v>0</v>
      </c>
      <c r="D1431" s="464">
        <f>D1160</f>
        <v>0</v>
      </c>
      <c r="E1431" s="464">
        <f>E1160</f>
        <v>0</v>
      </c>
      <c r="F1431" s="301" t="e">
        <f t="shared" si="195"/>
        <v>#DIV/0!</v>
      </c>
      <c r="G1431" s="622" t="e">
        <f t="shared" si="196"/>
        <v>#DIV/0!</v>
      </c>
      <c r="H1431" s="270">
        <f>E1431/E1432</f>
        <v>0</v>
      </c>
    </row>
    <row r="1432" spans="1:11" ht="17.25" customHeight="1" x14ac:dyDescent="0.25">
      <c r="A1432" s="587"/>
      <c r="B1432" s="612" t="s">
        <v>54</v>
      </c>
      <c r="C1432" s="694">
        <f>C1427+C1428+C1429+C1430+C1431</f>
        <v>3813.21</v>
      </c>
      <c r="D1432" s="694">
        <f>D1427+D1428+D1429+D1430+D1431</f>
        <v>41476.869999999995</v>
      </c>
      <c r="E1432" s="274">
        <f>E1427+E1428+E1429+E1430+E1431</f>
        <v>2938.32</v>
      </c>
      <c r="F1432" s="298">
        <f t="shared" si="195"/>
        <v>0.77056338360593835</v>
      </c>
      <c r="G1432" s="275">
        <f t="shared" si="196"/>
        <v>7.0842375521585899E-2</v>
      </c>
      <c r="H1432" s="440">
        <f>H1427+H1428+H1429+H1430+H1431</f>
        <v>1</v>
      </c>
    </row>
    <row r="1433" spans="1:11" ht="17.25" customHeight="1" x14ac:dyDescent="0.3">
      <c r="A1433" s="102"/>
      <c r="B1433" s="76"/>
      <c r="C1433" s="205"/>
      <c r="D1433" s="205"/>
      <c r="E1433" s="206"/>
      <c r="F1433" s="40"/>
      <c r="G1433" s="106"/>
      <c r="H1433" s="207"/>
    </row>
    <row r="1434" spans="1:11" ht="17.25" customHeight="1" x14ac:dyDescent="0.25">
      <c r="A1434" s="233"/>
      <c r="B1434" s="202" t="s">
        <v>824</v>
      </c>
      <c r="C1434" s="233"/>
      <c r="D1434" s="233"/>
      <c r="E1434" s="233"/>
      <c r="F1434" s="233"/>
      <c r="G1434" s="203"/>
      <c r="H1434" s="214"/>
      <c r="I1434" s="214"/>
      <c r="J1434" s="214"/>
      <c r="K1434" s="214"/>
    </row>
    <row r="1435" spans="1:11" ht="17.25" customHeight="1" x14ac:dyDescent="0.25">
      <c r="A1435" s="202" t="s">
        <v>825</v>
      </c>
      <c r="B1435" s="202"/>
      <c r="C1435" s="233"/>
      <c r="D1435" s="233"/>
      <c r="E1435" s="233"/>
      <c r="F1435" s="233"/>
      <c r="G1435" s="203"/>
      <c r="H1435" s="214"/>
      <c r="I1435" s="214"/>
      <c r="J1435" s="214"/>
      <c r="K1435" s="214"/>
    </row>
    <row r="1436" spans="1:11" ht="17.25" customHeight="1" x14ac:dyDescent="0.25">
      <c r="A1436" s="790"/>
      <c r="B1436" s="790"/>
      <c r="C1436" s="790"/>
      <c r="D1436" s="790"/>
      <c r="E1436" s="790"/>
      <c r="F1436" s="790"/>
      <c r="G1436" s="790"/>
      <c r="H1436" s="790"/>
    </row>
    <row r="1437" spans="1:11" ht="17.25" customHeight="1" x14ac:dyDescent="0.25">
      <c r="A1437" s="777" t="s">
        <v>539</v>
      </c>
      <c r="B1437" s="777"/>
      <c r="C1437" s="777"/>
      <c r="D1437" s="777"/>
      <c r="E1437" s="777"/>
      <c r="F1437" s="777"/>
      <c r="G1437" s="777"/>
      <c r="H1437" s="777"/>
    </row>
    <row r="1438" spans="1:11" ht="17.25" customHeight="1" x14ac:dyDescent="0.25">
      <c r="A1438" s="777"/>
      <c r="B1438" s="777"/>
      <c r="C1438" s="777"/>
      <c r="D1438" s="777"/>
      <c r="E1438" s="777"/>
      <c r="F1438" s="777"/>
      <c r="G1438" s="777"/>
      <c r="H1438" s="777"/>
    </row>
    <row r="1439" spans="1:11" ht="17.25" customHeight="1" x14ac:dyDescent="0.25">
      <c r="A1439" s="777"/>
      <c r="B1439" s="777"/>
      <c r="C1439" s="777"/>
      <c r="D1439" s="777"/>
      <c r="E1439" s="777"/>
      <c r="F1439" s="777"/>
      <c r="G1439" s="777"/>
      <c r="H1439" s="777"/>
    </row>
    <row r="1440" spans="1:11" ht="17.25" customHeight="1" x14ac:dyDescent="0.25">
      <c r="A1440" s="777"/>
      <c r="B1440" s="777"/>
      <c r="C1440" s="777"/>
      <c r="D1440" s="777"/>
      <c r="E1440" s="777"/>
      <c r="F1440" s="777"/>
      <c r="G1440" s="777"/>
      <c r="H1440" s="777"/>
    </row>
    <row r="1441" spans="1:8" ht="17.25" customHeight="1" x14ac:dyDescent="0.25">
      <c r="A1441" s="777"/>
      <c r="B1441" s="777"/>
      <c r="C1441" s="777"/>
      <c r="D1441" s="777"/>
      <c r="E1441" s="777"/>
      <c r="F1441" s="777"/>
      <c r="G1441" s="777"/>
      <c r="H1441" s="777"/>
    </row>
    <row r="1442" spans="1:8" ht="17.25" customHeight="1" x14ac:dyDescent="0.25">
      <c r="A1442" s="235"/>
      <c r="B1442" s="235"/>
      <c r="C1442" s="235"/>
      <c r="D1442" s="235"/>
      <c r="E1442" s="235"/>
      <c r="F1442" s="235"/>
      <c r="G1442" s="235"/>
      <c r="H1442" s="235"/>
    </row>
    <row r="1443" spans="1:8" ht="17.25" customHeight="1" x14ac:dyDescent="0.25">
      <c r="A1443" s="235"/>
      <c r="B1443" s="235"/>
      <c r="C1443" s="235"/>
      <c r="D1443" s="235"/>
      <c r="E1443" s="235"/>
      <c r="F1443" s="235"/>
      <c r="G1443" s="235"/>
      <c r="H1443" s="235"/>
    </row>
    <row r="1444" spans="1:8" ht="17.25" customHeight="1" x14ac:dyDescent="0.25">
      <c r="A1444" s="235"/>
      <c r="B1444" s="235"/>
      <c r="C1444" s="235"/>
      <c r="D1444" s="235"/>
      <c r="E1444" s="235"/>
      <c r="F1444" s="235"/>
      <c r="G1444" s="235"/>
      <c r="H1444" s="235"/>
    </row>
    <row r="1445" spans="1:8" ht="17.25" customHeight="1" x14ac:dyDescent="0.25">
      <c r="A1445" s="108"/>
      <c r="B1445" s="778" t="s">
        <v>257</v>
      </c>
      <c r="C1445" s="778"/>
      <c r="D1445" s="108"/>
      <c r="E1445" s="37"/>
      <c r="F1445" s="37"/>
      <c r="G1445" s="37"/>
      <c r="H1445" s="100"/>
    </row>
    <row r="1446" spans="1:8" ht="17.25" customHeight="1" x14ac:dyDescent="0.25">
      <c r="A1446" s="37"/>
      <c r="B1446" s="37"/>
      <c r="C1446" s="37"/>
      <c r="D1446" s="37"/>
      <c r="E1446" s="37"/>
      <c r="F1446" s="37"/>
      <c r="G1446" s="37"/>
      <c r="H1446" s="100"/>
    </row>
    <row r="1447" spans="1:8" ht="17.25" customHeight="1" x14ac:dyDescent="0.25">
      <c r="A1447" s="37"/>
      <c r="B1447" s="764" t="s">
        <v>826</v>
      </c>
      <c r="C1447" s="764"/>
      <c r="D1447" s="764"/>
      <c r="E1447" s="764"/>
      <c r="F1447" s="764"/>
      <c r="G1447" s="764"/>
      <c r="H1447" s="764"/>
    </row>
    <row r="1448" spans="1:8" ht="17.25" customHeight="1" x14ac:dyDescent="0.25">
      <c r="A1448" s="37"/>
      <c r="B1448" s="29"/>
      <c r="C1448" s="29"/>
      <c r="D1448" s="29"/>
      <c r="E1448" s="29"/>
      <c r="F1448" s="29"/>
      <c r="G1448" s="29"/>
      <c r="H1448" s="29"/>
    </row>
    <row r="1449" spans="1:8" ht="17.25" customHeight="1" x14ac:dyDescent="0.25">
      <c r="A1449" s="51"/>
      <c r="B1449" s="51"/>
      <c r="C1449" s="760" t="s">
        <v>108</v>
      </c>
      <c r="D1449" s="760"/>
      <c r="E1449" s="760"/>
      <c r="F1449" s="51"/>
      <c r="G1449" s="51"/>
      <c r="H1449" s="100"/>
    </row>
    <row r="1450" spans="1:8" ht="17.25" customHeight="1" x14ac:dyDescent="0.25">
      <c r="A1450" s="51"/>
      <c r="B1450" s="51"/>
      <c r="C1450" s="776"/>
      <c r="D1450" s="776"/>
      <c r="E1450" s="776"/>
      <c r="F1450" s="51"/>
      <c r="G1450" s="51"/>
      <c r="H1450" s="100"/>
    </row>
    <row r="1451" spans="1:8" ht="22.5" customHeight="1" x14ac:dyDescent="0.25">
      <c r="A1451" s="49" t="s">
        <v>58</v>
      </c>
      <c r="B1451" s="762" t="s">
        <v>39</v>
      </c>
      <c r="C1451" s="120" t="s">
        <v>59</v>
      </c>
      <c r="D1451" s="161" t="s">
        <v>351</v>
      </c>
      <c r="E1451" s="120" t="s">
        <v>59</v>
      </c>
      <c r="F1451" s="766" t="s">
        <v>41</v>
      </c>
      <c r="G1451" s="767"/>
      <c r="H1451" s="769" t="s">
        <v>10</v>
      </c>
    </row>
    <row r="1452" spans="1:8" ht="17.25" customHeight="1" x14ac:dyDescent="0.25">
      <c r="A1452" s="62" t="s">
        <v>339</v>
      </c>
      <c r="B1452" s="763"/>
      <c r="C1452" s="33" t="s">
        <v>563</v>
      </c>
      <c r="D1452" s="180" t="s">
        <v>645</v>
      </c>
      <c r="E1452" s="33" t="s">
        <v>655</v>
      </c>
      <c r="F1452" s="34" t="s">
        <v>8</v>
      </c>
      <c r="G1452" s="85" t="s">
        <v>9</v>
      </c>
      <c r="H1452" s="770"/>
    </row>
    <row r="1453" spans="1:8" ht="17.25" customHeight="1" x14ac:dyDescent="0.25">
      <c r="A1453" s="74">
        <v>1</v>
      </c>
      <c r="B1453" s="126">
        <v>2</v>
      </c>
      <c r="C1453" s="127">
        <v>3</v>
      </c>
      <c r="D1453" s="153">
        <v>4</v>
      </c>
      <c r="E1453" s="127">
        <v>5</v>
      </c>
      <c r="F1453" s="127">
        <v>6</v>
      </c>
      <c r="G1453" s="127">
        <v>7</v>
      </c>
      <c r="H1453" s="129">
        <v>8</v>
      </c>
    </row>
    <row r="1454" spans="1:8" ht="17.25" customHeight="1" x14ac:dyDescent="0.25">
      <c r="A1454" s="266">
        <v>111</v>
      </c>
      <c r="B1454" s="421" t="s">
        <v>128</v>
      </c>
      <c r="C1454" s="464">
        <f>C598</f>
        <v>2843.43</v>
      </c>
      <c r="D1454" s="464">
        <f>D598</f>
        <v>12221.13</v>
      </c>
      <c r="E1454" s="464">
        <f>E598</f>
        <v>4102.33</v>
      </c>
      <c r="F1454" s="301">
        <f t="shared" ref="F1454:F1459" si="197">E1454/C1454</f>
        <v>1.4427399302954531</v>
      </c>
      <c r="G1454" s="622">
        <f t="shared" ref="G1454:G1459" si="198">E1454/D1454</f>
        <v>0.33567517897281185</v>
      </c>
      <c r="H1454" s="270">
        <f>E1454/E1459</f>
        <v>1</v>
      </c>
    </row>
    <row r="1455" spans="1:8" ht="17.25" customHeight="1" x14ac:dyDescent="0.25">
      <c r="A1455" s="266">
        <v>130</v>
      </c>
      <c r="B1455" s="421" t="s">
        <v>129</v>
      </c>
      <c r="C1455" s="464">
        <f>C855</f>
        <v>0</v>
      </c>
      <c r="D1455" s="464">
        <f>D855</f>
        <v>2000</v>
      </c>
      <c r="E1455" s="464">
        <f>E855</f>
        <v>0</v>
      </c>
      <c r="F1455" s="301" t="e">
        <f t="shared" si="197"/>
        <v>#DIV/0!</v>
      </c>
      <c r="G1455" s="622">
        <f t="shared" si="198"/>
        <v>0</v>
      </c>
      <c r="H1455" s="270">
        <f>E1455/E1459</f>
        <v>0</v>
      </c>
    </row>
    <row r="1456" spans="1:8" ht="17.25" customHeight="1" x14ac:dyDescent="0.25">
      <c r="A1456" s="266">
        <v>132</v>
      </c>
      <c r="B1456" s="421" t="s">
        <v>130</v>
      </c>
      <c r="C1456" s="464">
        <f>C956</f>
        <v>0</v>
      </c>
      <c r="D1456" s="464">
        <f>D956</f>
        <v>0</v>
      </c>
      <c r="E1456" s="464">
        <f>E956</f>
        <v>0</v>
      </c>
      <c r="F1456" s="301" t="e">
        <f t="shared" si="197"/>
        <v>#DIV/0!</v>
      </c>
      <c r="G1456" s="622" t="e">
        <f t="shared" si="198"/>
        <v>#DIV/0!</v>
      </c>
      <c r="H1456" s="270">
        <f>E1456/E1459</f>
        <v>0</v>
      </c>
    </row>
    <row r="1457" spans="1:8" ht="17.25" customHeight="1" x14ac:dyDescent="0.25">
      <c r="A1457" s="266">
        <v>200</v>
      </c>
      <c r="B1457" s="421" t="s">
        <v>131</v>
      </c>
      <c r="C1457" s="464">
        <f>C1059</f>
        <v>0</v>
      </c>
      <c r="D1457" s="464">
        <f>D1059</f>
        <v>0</v>
      </c>
      <c r="E1457" s="464">
        <f>E1059</f>
        <v>0</v>
      </c>
      <c r="F1457" s="301" t="e">
        <f t="shared" si="197"/>
        <v>#DIV/0!</v>
      </c>
      <c r="G1457" s="622" t="e">
        <f t="shared" si="198"/>
        <v>#DIV/0!</v>
      </c>
      <c r="H1457" s="270">
        <f>E1457/E1459</f>
        <v>0</v>
      </c>
    </row>
    <row r="1458" spans="1:8" ht="17.25" customHeight="1" x14ac:dyDescent="0.25">
      <c r="A1458" s="266">
        <v>300</v>
      </c>
      <c r="B1458" s="421" t="s">
        <v>132</v>
      </c>
      <c r="C1458" s="464">
        <f>C1161</f>
        <v>0</v>
      </c>
      <c r="D1458" s="464">
        <f>D1161</f>
        <v>0</v>
      </c>
      <c r="E1458" s="464">
        <f>E1161</f>
        <v>0</v>
      </c>
      <c r="F1458" s="301" t="e">
        <f t="shared" si="197"/>
        <v>#DIV/0!</v>
      </c>
      <c r="G1458" s="622" t="e">
        <f t="shared" si="198"/>
        <v>#DIV/0!</v>
      </c>
      <c r="H1458" s="270">
        <f>E1458/E1459</f>
        <v>0</v>
      </c>
    </row>
    <row r="1459" spans="1:8" ht="17.25" customHeight="1" x14ac:dyDescent="0.25">
      <c r="A1459" s="587"/>
      <c r="B1459" s="612" t="s">
        <v>54</v>
      </c>
      <c r="C1459" s="694">
        <f>C1454+C1455+C1456+C1457+C1458</f>
        <v>2843.43</v>
      </c>
      <c r="D1459" s="694">
        <f>D1454+D1455+D1456+D1457+D1458</f>
        <v>14221.13</v>
      </c>
      <c r="E1459" s="694">
        <f>E1454+E1455+E1456+E1457+E1458</f>
        <v>4102.33</v>
      </c>
      <c r="F1459" s="298">
        <f t="shared" si="197"/>
        <v>1.4427399302954531</v>
      </c>
      <c r="G1459" s="275">
        <f t="shared" si="198"/>
        <v>0.28846723150691966</v>
      </c>
      <c r="H1459" s="440">
        <f>H1454+H1455+H1456+H1457+H1458</f>
        <v>1</v>
      </c>
    </row>
    <row r="1460" spans="1:8" ht="17.25" customHeight="1" x14ac:dyDescent="0.25"/>
    <row r="1461" spans="1:8" ht="17.25" customHeight="1" x14ac:dyDescent="0.25"/>
    <row r="1462" spans="1:8" ht="17.25" customHeight="1" x14ac:dyDescent="0.25"/>
    <row r="1463" spans="1:8" ht="17.25" customHeight="1" x14ac:dyDescent="0.25"/>
    <row r="1464" spans="1:8" ht="17.25" customHeight="1" x14ac:dyDescent="0.25"/>
    <row r="1465" spans="1:8" ht="17.25" customHeight="1" x14ac:dyDescent="0.25"/>
    <row r="1466" spans="1:8" ht="17.25" customHeight="1" x14ac:dyDescent="0.25"/>
    <row r="1467" spans="1:8" ht="17.25" customHeight="1" x14ac:dyDescent="0.25">
      <c r="H1467" s="738">
        <v>27</v>
      </c>
    </row>
    <row r="1468" spans="1:8" ht="17.25" customHeight="1" x14ac:dyDescent="0.25"/>
    <row r="1469" spans="1:8" ht="17.25" customHeight="1" x14ac:dyDescent="0.25"/>
    <row r="1470" spans="1:8" ht="17.25" customHeight="1" x14ac:dyDescent="0.25">
      <c r="A1470" s="791" t="s">
        <v>331</v>
      </c>
      <c r="B1470" s="791"/>
      <c r="C1470" s="791"/>
      <c r="D1470" s="791"/>
      <c r="E1470" s="791"/>
      <c r="F1470" s="791"/>
      <c r="G1470" s="791"/>
      <c r="H1470" s="791"/>
    </row>
    <row r="1471" spans="1:8" ht="17.25" customHeight="1" x14ac:dyDescent="0.25">
      <c r="A1471" s="37"/>
      <c r="B1471" s="37"/>
      <c r="C1471" s="37"/>
      <c r="D1471" s="37"/>
      <c r="E1471" s="37"/>
      <c r="F1471" s="37"/>
      <c r="G1471" s="37"/>
      <c r="H1471" s="100"/>
    </row>
    <row r="1472" spans="1:8" ht="24" customHeight="1" x14ac:dyDescent="0.25">
      <c r="A1472" s="212"/>
      <c r="B1472" s="764" t="s">
        <v>827</v>
      </c>
      <c r="C1472" s="764"/>
      <c r="D1472" s="764"/>
      <c r="E1472" s="764"/>
      <c r="F1472" s="764"/>
      <c r="G1472" s="764"/>
      <c r="H1472" s="764"/>
    </row>
    <row r="1473" spans="1:8" ht="17.25" customHeight="1" x14ac:dyDescent="0.25">
      <c r="A1473" s="764" t="s">
        <v>828</v>
      </c>
      <c r="B1473" s="764"/>
      <c r="C1473" s="764"/>
      <c r="D1473" s="764"/>
      <c r="E1473" s="764"/>
      <c r="F1473" s="764"/>
      <c r="G1473" s="764"/>
      <c r="H1473" s="764"/>
    </row>
    <row r="1474" spans="1:8" ht="17.25" customHeight="1" x14ac:dyDescent="0.25">
      <c r="A1474" s="212"/>
      <c r="B1474" s="764" t="s">
        <v>258</v>
      </c>
      <c r="C1474" s="764"/>
      <c r="D1474" s="764"/>
      <c r="E1474" s="764"/>
      <c r="F1474" s="764"/>
      <c r="G1474" s="764"/>
      <c r="H1474" s="764"/>
    </row>
    <row r="1475" spans="1:8" ht="17.25" customHeight="1" x14ac:dyDescent="0.25">
      <c r="A1475" s="51"/>
      <c r="B1475" s="55"/>
      <c r="C1475" s="760" t="s">
        <v>108</v>
      </c>
      <c r="D1475" s="760"/>
      <c r="E1475" s="760"/>
      <c r="F1475" s="51"/>
      <c r="G1475" s="51"/>
      <c r="H1475" s="100"/>
    </row>
    <row r="1476" spans="1:8" ht="17.25" customHeight="1" x14ac:dyDescent="0.25">
      <c r="A1476" s="51"/>
      <c r="B1476" s="55"/>
      <c r="C1476" s="160"/>
      <c r="D1476" s="160"/>
      <c r="E1476" s="160"/>
      <c r="F1476" s="51"/>
      <c r="G1476" s="51"/>
      <c r="H1476" s="100"/>
    </row>
    <row r="1477" spans="1:8" ht="17.25" customHeight="1" x14ac:dyDescent="0.25">
      <c r="A1477" s="49" t="s">
        <v>58</v>
      </c>
      <c r="B1477" s="762" t="s">
        <v>39</v>
      </c>
      <c r="C1477" s="120" t="s">
        <v>59</v>
      </c>
      <c r="D1477" s="159" t="s">
        <v>6</v>
      </c>
      <c r="E1477" s="120" t="s">
        <v>59</v>
      </c>
      <c r="F1477" s="766" t="s">
        <v>41</v>
      </c>
      <c r="G1477" s="767"/>
      <c r="H1477" s="769" t="s">
        <v>10</v>
      </c>
    </row>
    <row r="1478" spans="1:8" ht="17.25" customHeight="1" x14ac:dyDescent="0.25">
      <c r="A1478" s="62" t="s">
        <v>339</v>
      </c>
      <c r="B1478" s="763"/>
      <c r="C1478" s="33" t="s">
        <v>563</v>
      </c>
      <c r="D1478" s="33" t="s">
        <v>649</v>
      </c>
      <c r="E1478" s="33" t="s">
        <v>655</v>
      </c>
      <c r="F1478" s="34" t="s">
        <v>8</v>
      </c>
      <c r="G1478" s="85" t="s">
        <v>9</v>
      </c>
      <c r="H1478" s="770"/>
    </row>
    <row r="1479" spans="1:8" ht="17.25" customHeight="1" x14ac:dyDescent="0.25">
      <c r="A1479" s="74">
        <v>1</v>
      </c>
      <c r="B1479" s="126">
        <v>2</v>
      </c>
      <c r="C1479" s="127">
        <v>3</v>
      </c>
      <c r="D1479" s="153">
        <v>4</v>
      </c>
      <c r="E1479" s="127">
        <v>5</v>
      </c>
      <c r="F1479" s="127">
        <v>6</v>
      </c>
      <c r="G1479" s="127">
        <v>7</v>
      </c>
      <c r="H1479" s="129">
        <v>8</v>
      </c>
    </row>
    <row r="1480" spans="1:8" ht="17.25" customHeight="1" x14ac:dyDescent="0.25">
      <c r="A1480" s="701">
        <v>50102</v>
      </c>
      <c r="B1480" s="702" t="s">
        <v>259</v>
      </c>
      <c r="C1480" s="452">
        <f>C200</f>
        <v>20855</v>
      </c>
      <c r="D1480" s="452">
        <f>D200</f>
        <v>0</v>
      </c>
      <c r="E1480" s="452">
        <f>E200</f>
        <v>14458</v>
      </c>
      <c r="F1480" s="703">
        <f>E1480/C1480</f>
        <v>0.69326300647326777</v>
      </c>
      <c r="G1480" s="677" t="e">
        <f>E1480/D1480</f>
        <v>#DIV/0!</v>
      </c>
      <c r="H1480" s="294">
        <f>E1480/E1487</f>
        <v>0.95856262016840155</v>
      </c>
    </row>
    <row r="1481" spans="1:8" ht="17.25" customHeight="1" x14ac:dyDescent="0.25">
      <c r="A1481" s="164">
        <v>50104</v>
      </c>
      <c r="B1481" s="705" t="s">
        <v>391</v>
      </c>
      <c r="C1481" s="387">
        <f>C194</f>
        <v>1050</v>
      </c>
      <c r="D1481" s="387">
        <f>D194</f>
        <v>18684</v>
      </c>
      <c r="E1481" s="387">
        <f>E194</f>
        <v>250</v>
      </c>
      <c r="F1481" s="301">
        <f t="shared" ref="F1481:F1487" si="199">E1481/C1481</f>
        <v>0.23809523809523808</v>
      </c>
      <c r="G1481" s="622">
        <f t="shared" ref="G1481:G1487" si="200">E1481/D1481</f>
        <v>1.3380432455576964E-2</v>
      </c>
      <c r="H1481" s="281">
        <f>E1481/E1486</f>
        <v>0.4</v>
      </c>
    </row>
    <row r="1482" spans="1:8" ht="17.25" customHeight="1" x14ac:dyDescent="0.25">
      <c r="A1482" s="164">
        <v>50205</v>
      </c>
      <c r="B1482" s="248" t="s">
        <v>260</v>
      </c>
      <c r="C1482" s="387">
        <f>C195</f>
        <v>800</v>
      </c>
      <c r="D1482" s="387">
        <f>D195</f>
        <v>18684</v>
      </c>
      <c r="E1482" s="387">
        <f>E195</f>
        <v>375</v>
      </c>
      <c r="F1482" s="301">
        <f t="shared" si="199"/>
        <v>0.46875</v>
      </c>
      <c r="G1482" s="622">
        <f t="shared" si="200"/>
        <v>2.0070648683365448E-2</v>
      </c>
      <c r="H1482" s="281">
        <f>E1482/E1486</f>
        <v>0.6</v>
      </c>
    </row>
    <row r="1483" spans="1:8" ht="17.25" customHeight="1" x14ac:dyDescent="0.25">
      <c r="A1483" s="164">
        <v>50501</v>
      </c>
      <c r="B1483" s="704" t="s">
        <v>392</v>
      </c>
      <c r="C1483" s="387">
        <f>C196</f>
        <v>0</v>
      </c>
      <c r="D1483" s="387">
        <f>D196</f>
        <v>1038</v>
      </c>
      <c r="E1483" s="387">
        <f>E196</f>
        <v>0</v>
      </c>
      <c r="F1483" s="301" t="e">
        <f t="shared" si="199"/>
        <v>#DIV/0!</v>
      </c>
      <c r="G1483" s="622">
        <f t="shared" si="200"/>
        <v>0</v>
      </c>
      <c r="H1483" s="281">
        <f>E1483/E1486</f>
        <v>0</v>
      </c>
    </row>
    <row r="1484" spans="1:8" ht="17.25" customHeight="1" x14ac:dyDescent="0.25">
      <c r="A1484" s="385">
        <v>50505</v>
      </c>
      <c r="B1484" s="705" t="s">
        <v>261</v>
      </c>
      <c r="C1484" s="387">
        <f>C197</f>
        <v>0</v>
      </c>
      <c r="D1484" s="387">
        <f>D197</f>
        <v>0</v>
      </c>
      <c r="E1484" s="387">
        <f>E197</f>
        <v>0</v>
      </c>
      <c r="F1484" s="301" t="e">
        <f t="shared" si="199"/>
        <v>#DIV/0!</v>
      </c>
      <c r="G1484" s="622" t="e">
        <f t="shared" si="200"/>
        <v>#DIV/0!</v>
      </c>
      <c r="H1484" s="281">
        <f>E1484/E1486</f>
        <v>0</v>
      </c>
    </row>
    <row r="1485" spans="1:8" ht="17.25" customHeight="1" x14ac:dyDescent="0.25">
      <c r="A1485" s="164">
        <v>50507</v>
      </c>
      <c r="B1485" s="248" t="s">
        <v>262</v>
      </c>
      <c r="C1485" s="387">
        <f>C198</f>
        <v>0</v>
      </c>
      <c r="D1485" s="387">
        <f>D198</f>
        <v>5190</v>
      </c>
      <c r="E1485" s="387">
        <f>E198</f>
        <v>0</v>
      </c>
      <c r="F1485" s="301" t="e">
        <f t="shared" si="199"/>
        <v>#DIV/0!</v>
      </c>
      <c r="G1485" s="622">
        <f t="shared" si="200"/>
        <v>0</v>
      </c>
      <c r="H1485" s="281">
        <f>E1485/E1486</f>
        <v>0</v>
      </c>
    </row>
    <row r="1486" spans="1:8" ht="17.25" customHeight="1" x14ac:dyDescent="0.25">
      <c r="A1486" s="164"/>
      <c r="B1486" s="424" t="s">
        <v>211</v>
      </c>
      <c r="C1486" s="507">
        <f t="shared" ref="C1486" si="201">C1481+C1482+C1483+C1484+C1485</f>
        <v>1850</v>
      </c>
      <c r="D1486" s="507">
        <f t="shared" ref="D1486:E1486" si="202">D1481+D1482+D1483+D1484+D1485</f>
        <v>43596</v>
      </c>
      <c r="E1486" s="507">
        <f t="shared" si="202"/>
        <v>625</v>
      </c>
      <c r="F1486" s="703">
        <f t="shared" ref="F1486" si="203">E1486/C1486</f>
        <v>0.33783783783783783</v>
      </c>
      <c r="G1486" s="677">
        <f t="shared" ref="G1486" si="204">E1486/D1486</f>
        <v>1.4336177630975319E-2</v>
      </c>
      <c r="H1486" s="294">
        <f>E1486/E1487</f>
        <v>4.1437379831598488E-2</v>
      </c>
    </row>
    <row r="1487" spans="1:8" ht="17.25" customHeight="1" x14ac:dyDescent="0.25">
      <c r="A1487" s="587"/>
      <c r="B1487" s="612" t="s">
        <v>263</v>
      </c>
      <c r="C1487" s="706">
        <f>C1480+C1481+C1482+C1483+C1484+C1485</f>
        <v>22705</v>
      </c>
      <c r="D1487" s="706">
        <f t="shared" ref="D1487:E1487" si="205">D1480+D1481+D1482+D1483+D1484+D1485</f>
        <v>43596</v>
      </c>
      <c r="E1487" s="706">
        <f t="shared" si="205"/>
        <v>15083</v>
      </c>
      <c r="F1487" s="298">
        <f t="shared" si="199"/>
        <v>0.66430301695661753</v>
      </c>
      <c r="G1487" s="563">
        <f t="shared" si="200"/>
        <v>0.34597210753280117</v>
      </c>
      <c r="H1487" s="276">
        <f>H1486</f>
        <v>4.1437379831598488E-2</v>
      </c>
    </row>
    <row r="1488" spans="1:8" ht="17.25" customHeight="1" x14ac:dyDescent="0.25">
      <c r="A1488" s="93"/>
      <c r="B1488" s="94"/>
      <c r="C1488" s="94"/>
      <c r="D1488" s="111"/>
      <c r="E1488" s="64"/>
      <c r="F1488" s="65"/>
      <c r="G1488" s="77"/>
    </row>
    <row r="1489" spans="1:8" ht="17.25" customHeight="1" x14ac:dyDescent="0.25">
      <c r="A1489" s="784" t="s">
        <v>829</v>
      </c>
      <c r="B1489" s="784"/>
      <c r="C1489" s="784"/>
      <c r="D1489" s="784"/>
      <c r="E1489" s="784"/>
      <c r="F1489" s="784"/>
      <c r="G1489" s="784"/>
      <c r="H1489" s="784"/>
    </row>
    <row r="1490" spans="1:8" ht="17.25" customHeight="1" x14ac:dyDescent="0.25">
      <c r="A1490" s="223"/>
      <c r="B1490" s="224" t="s">
        <v>830</v>
      </c>
      <c r="C1490" s="223"/>
      <c r="D1490" s="223"/>
      <c r="E1490" s="223"/>
      <c r="F1490" s="223"/>
      <c r="G1490" s="223"/>
      <c r="H1490" s="236"/>
    </row>
    <row r="1491" spans="1:8" ht="17.25" customHeight="1" x14ac:dyDescent="0.25">
      <c r="A1491" s="784" t="s">
        <v>1075</v>
      </c>
      <c r="B1491" s="784"/>
      <c r="C1491" s="784"/>
      <c r="D1491" s="784"/>
      <c r="E1491" s="784"/>
      <c r="F1491" s="784"/>
      <c r="G1491" s="784"/>
      <c r="H1491" s="784"/>
    </row>
    <row r="1492" spans="1:8" ht="17.25" customHeight="1" x14ac:dyDescent="0.25">
      <c r="A1492" s="223"/>
      <c r="B1492" s="784" t="s">
        <v>1076</v>
      </c>
      <c r="C1492" s="784"/>
      <c r="D1492" s="784"/>
      <c r="E1492" s="784"/>
      <c r="F1492" s="784"/>
      <c r="G1492" s="784"/>
      <c r="H1492" s="784"/>
    </row>
    <row r="1493" spans="1:8" ht="17.25" customHeight="1" x14ac:dyDescent="0.25">
      <c r="A1493" s="141"/>
      <c r="B1493" s="141"/>
      <c r="C1493" s="141"/>
      <c r="D1493" s="141"/>
      <c r="E1493" s="141"/>
      <c r="F1493" s="141"/>
      <c r="G1493" s="141"/>
      <c r="H1493" s="141"/>
    </row>
    <row r="1494" spans="1:8" ht="17.25" customHeight="1" x14ac:dyDescent="0.25">
      <c r="A1494" s="783" t="s">
        <v>363</v>
      </c>
      <c r="B1494" s="783"/>
      <c r="C1494" s="783"/>
      <c r="D1494" s="783"/>
      <c r="E1494" s="783"/>
      <c r="F1494" s="783"/>
      <c r="G1494" s="783"/>
      <c r="H1494" s="783"/>
    </row>
    <row r="1495" spans="1:8" ht="17.25" customHeight="1" x14ac:dyDescent="0.25">
      <c r="A1495" s="51"/>
      <c r="B1495" s="51"/>
      <c r="C1495" s="760" t="s">
        <v>108</v>
      </c>
      <c r="D1495" s="760"/>
      <c r="E1495" s="760"/>
      <c r="F1495" s="51"/>
      <c r="G1495" s="51"/>
      <c r="H1495" s="100"/>
    </row>
    <row r="1496" spans="1:8" ht="17.25" customHeight="1" x14ac:dyDescent="0.25">
      <c r="A1496" s="51"/>
      <c r="B1496" s="51"/>
      <c r="C1496" s="160"/>
      <c r="D1496" s="160"/>
      <c r="E1496" s="160"/>
      <c r="F1496" s="51"/>
      <c r="G1496" s="51"/>
      <c r="H1496" s="100"/>
    </row>
    <row r="1497" spans="1:8" ht="17.25" customHeight="1" x14ac:dyDescent="0.25">
      <c r="A1497" s="49" t="s">
        <v>58</v>
      </c>
      <c r="B1497" s="762" t="s">
        <v>39</v>
      </c>
      <c r="C1497" s="120" t="s">
        <v>59</v>
      </c>
      <c r="D1497" s="161" t="s">
        <v>351</v>
      </c>
      <c r="E1497" s="120" t="s">
        <v>59</v>
      </c>
      <c r="F1497" s="766" t="s">
        <v>41</v>
      </c>
      <c r="G1497" s="767"/>
      <c r="H1497" s="769" t="s">
        <v>10</v>
      </c>
    </row>
    <row r="1498" spans="1:8" ht="17.25" customHeight="1" x14ac:dyDescent="0.25">
      <c r="A1498" s="62" t="s">
        <v>339</v>
      </c>
      <c r="B1498" s="763"/>
      <c r="C1498" s="33" t="s">
        <v>563</v>
      </c>
      <c r="D1498" s="180" t="s">
        <v>645</v>
      </c>
      <c r="E1498" s="33" t="s">
        <v>655</v>
      </c>
      <c r="F1498" s="34" t="s">
        <v>8</v>
      </c>
      <c r="G1498" s="85" t="s">
        <v>9</v>
      </c>
      <c r="H1498" s="770"/>
    </row>
    <row r="1499" spans="1:8" ht="17.25" customHeight="1" x14ac:dyDescent="0.25">
      <c r="A1499" s="74">
        <v>1</v>
      </c>
      <c r="B1499" s="126">
        <v>2</v>
      </c>
      <c r="C1499" s="127">
        <v>3</v>
      </c>
      <c r="D1499" s="153">
        <v>4</v>
      </c>
      <c r="E1499" s="127">
        <v>5</v>
      </c>
      <c r="F1499" s="127">
        <v>6</v>
      </c>
      <c r="G1499" s="127">
        <v>7</v>
      </c>
      <c r="H1499" s="129">
        <v>8</v>
      </c>
    </row>
    <row r="1500" spans="1:8" ht="20.25" customHeight="1" x14ac:dyDescent="0.25">
      <c r="A1500" s="266">
        <v>111</v>
      </c>
      <c r="B1500" s="267" t="s">
        <v>128</v>
      </c>
      <c r="C1500" s="271">
        <f>C599</f>
        <v>62251.199999999997</v>
      </c>
      <c r="D1500" s="271">
        <f>D599</f>
        <v>285325.90999999997</v>
      </c>
      <c r="E1500" s="271">
        <f>E599</f>
        <v>86264.17</v>
      </c>
      <c r="F1500" s="301">
        <f t="shared" ref="F1500:F1505" si="206">E1500/C1500</f>
        <v>1.3857430860770557</v>
      </c>
      <c r="G1500" s="622">
        <f t="shared" ref="G1500:G1505" si="207">E1500/D1500</f>
        <v>0.30233556426754238</v>
      </c>
      <c r="H1500" s="270">
        <f>E1500/E1505</f>
        <v>1</v>
      </c>
    </row>
    <row r="1501" spans="1:8" ht="17.25" customHeight="1" x14ac:dyDescent="0.25">
      <c r="A1501" s="266">
        <v>130</v>
      </c>
      <c r="B1501" s="267" t="s">
        <v>129</v>
      </c>
      <c r="C1501" s="464">
        <f>C856</f>
        <v>14176</v>
      </c>
      <c r="D1501" s="464">
        <f>D856</f>
        <v>82500</v>
      </c>
      <c r="E1501" s="464">
        <f>E856</f>
        <v>0</v>
      </c>
      <c r="F1501" s="301">
        <f t="shared" si="206"/>
        <v>0</v>
      </c>
      <c r="G1501" s="622">
        <f t="shared" si="207"/>
        <v>0</v>
      </c>
      <c r="H1501" s="270">
        <f>E1501/E1505</f>
        <v>0</v>
      </c>
    </row>
    <row r="1502" spans="1:8" ht="17.25" customHeight="1" x14ac:dyDescent="0.25">
      <c r="A1502" s="266">
        <v>132</v>
      </c>
      <c r="B1502" s="267" t="s">
        <v>130</v>
      </c>
      <c r="C1502" s="271">
        <f>C957</f>
        <v>0</v>
      </c>
      <c r="D1502" s="271">
        <f>D957</f>
        <v>0</v>
      </c>
      <c r="E1502" s="271">
        <f>E957</f>
        <v>0</v>
      </c>
      <c r="F1502" s="301" t="e">
        <f t="shared" si="206"/>
        <v>#DIV/0!</v>
      </c>
      <c r="G1502" s="622" t="e">
        <f t="shared" si="207"/>
        <v>#DIV/0!</v>
      </c>
      <c r="H1502" s="270">
        <f>E1502/E1505</f>
        <v>0</v>
      </c>
    </row>
    <row r="1503" spans="1:8" ht="17.25" customHeight="1" x14ac:dyDescent="0.25">
      <c r="A1503" s="266">
        <v>200</v>
      </c>
      <c r="B1503" s="267" t="s">
        <v>131</v>
      </c>
      <c r="C1503" s="271">
        <f>C1060</f>
        <v>0</v>
      </c>
      <c r="D1503" s="271">
        <f>D1060</f>
        <v>0</v>
      </c>
      <c r="E1503" s="271">
        <f>E1060</f>
        <v>0</v>
      </c>
      <c r="F1503" s="301" t="e">
        <f t="shared" si="206"/>
        <v>#DIV/0!</v>
      </c>
      <c r="G1503" s="622" t="e">
        <f t="shared" si="207"/>
        <v>#DIV/0!</v>
      </c>
      <c r="H1503" s="270">
        <f>E1503/E1505</f>
        <v>0</v>
      </c>
    </row>
    <row r="1504" spans="1:8" ht="17.25" customHeight="1" x14ac:dyDescent="0.25">
      <c r="A1504" s="266">
        <v>300</v>
      </c>
      <c r="B1504" s="421" t="s">
        <v>132</v>
      </c>
      <c r="C1504" s="271">
        <f>C1162</f>
        <v>0</v>
      </c>
      <c r="D1504" s="271">
        <f>D1162</f>
        <v>0</v>
      </c>
      <c r="E1504" s="271">
        <f>E1162</f>
        <v>0</v>
      </c>
      <c r="F1504" s="301" t="e">
        <f t="shared" si="206"/>
        <v>#DIV/0!</v>
      </c>
      <c r="G1504" s="622" t="e">
        <f t="shared" si="207"/>
        <v>#DIV/0!</v>
      </c>
      <c r="H1504" s="270">
        <f>E1504/E1505</f>
        <v>0</v>
      </c>
    </row>
    <row r="1505" spans="1:8" ht="17.25" customHeight="1" x14ac:dyDescent="0.25">
      <c r="A1505" s="587"/>
      <c r="B1505" s="612" t="s">
        <v>54</v>
      </c>
      <c r="C1505" s="700">
        <f>C1500+C1501+C1502+C1503+C1504</f>
        <v>76427.199999999997</v>
      </c>
      <c r="D1505" s="700">
        <f>D1500+D1501+D1502+D1503+D1504</f>
        <v>367825.91</v>
      </c>
      <c r="E1505" s="274">
        <f>E1500+E1501+E1502+E1503+E1504</f>
        <v>86264.17</v>
      </c>
      <c r="F1505" s="613">
        <f t="shared" si="206"/>
        <v>1.1287103282600959</v>
      </c>
      <c r="G1505" s="563">
        <f t="shared" si="207"/>
        <v>0.23452445207027423</v>
      </c>
      <c r="H1505" s="276">
        <f>H1500+H1501+H1502+H1503+H1504</f>
        <v>1</v>
      </c>
    </row>
    <row r="1506" spans="1:8" ht="17.25" customHeight="1" x14ac:dyDescent="0.25">
      <c r="A1506" s="38"/>
      <c r="B1506" s="38"/>
      <c r="C1506" s="38"/>
      <c r="D1506" s="38"/>
      <c r="E1506" s="38"/>
      <c r="F1506" s="38"/>
      <c r="G1506" s="51"/>
      <c r="H1506" s="100"/>
    </row>
    <row r="1507" spans="1:8" ht="17.25" customHeight="1" x14ac:dyDescent="0.25">
      <c r="A1507" s="221"/>
      <c r="B1507" s="771" t="s">
        <v>831</v>
      </c>
      <c r="C1507" s="771"/>
      <c r="D1507" s="771"/>
      <c r="E1507" s="771"/>
      <c r="F1507" s="771"/>
      <c r="G1507" s="771"/>
      <c r="H1507" s="771"/>
    </row>
    <row r="1508" spans="1:8" ht="17.25" customHeight="1" x14ac:dyDescent="0.25">
      <c r="A1508" s="771" t="s">
        <v>832</v>
      </c>
      <c r="B1508" s="771"/>
      <c r="C1508" s="771"/>
      <c r="D1508" s="771"/>
      <c r="E1508" s="771"/>
      <c r="F1508" s="771"/>
      <c r="G1508" s="771"/>
      <c r="H1508" s="771"/>
    </row>
    <row r="1509" spans="1:8" ht="17.25" customHeight="1" x14ac:dyDescent="0.25">
      <c r="A1509" s="761" t="s">
        <v>833</v>
      </c>
      <c r="B1509" s="761"/>
      <c r="C1509" s="761"/>
      <c r="D1509" s="761"/>
      <c r="E1509" s="761"/>
      <c r="F1509" s="761"/>
      <c r="G1509" s="761"/>
      <c r="H1509" s="761"/>
    </row>
    <row r="1510" spans="1:8" ht="20.25" customHeight="1" x14ac:dyDescent="0.25">
      <c r="A1510" s="761" t="s">
        <v>834</v>
      </c>
      <c r="B1510" s="761"/>
      <c r="C1510" s="761"/>
      <c r="D1510" s="761"/>
      <c r="E1510" s="761"/>
      <c r="F1510" s="761"/>
      <c r="G1510" s="761"/>
      <c r="H1510" s="761"/>
    </row>
    <row r="1511" spans="1:8" ht="17.25" customHeight="1" x14ac:dyDescent="0.25">
      <c r="A1511" s="761" t="s">
        <v>589</v>
      </c>
      <c r="B1511" s="761"/>
      <c r="C1511" s="761"/>
      <c r="D1511" s="761"/>
      <c r="E1511" s="761"/>
      <c r="F1511" s="761"/>
      <c r="G1511" s="761"/>
      <c r="H1511" s="761"/>
    </row>
    <row r="1512" spans="1:8" ht="17.25" customHeight="1" x14ac:dyDescent="0.25">
      <c r="A1512" s="761" t="s">
        <v>835</v>
      </c>
      <c r="B1512" s="761"/>
      <c r="C1512" s="761"/>
      <c r="D1512" s="761"/>
      <c r="E1512" s="761"/>
      <c r="F1512" s="761"/>
      <c r="G1512" s="761"/>
      <c r="H1512" s="761"/>
    </row>
    <row r="1513" spans="1:8" ht="17.25" customHeight="1" x14ac:dyDescent="0.25">
      <c r="A1513" s="761" t="s">
        <v>836</v>
      </c>
      <c r="B1513" s="761"/>
      <c r="C1513" s="761"/>
      <c r="D1513" s="761"/>
      <c r="E1513" s="761"/>
      <c r="F1513" s="761"/>
      <c r="G1513" s="761"/>
      <c r="H1513" s="761"/>
    </row>
    <row r="1514" spans="1:8" ht="17.25" customHeight="1" x14ac:dyDescent="0.25">
      <c r="A1514" s="761" t="s">
        <v>837</v>
      </c>
      <c r="B1514" s="761"/>
      <c r="C1514" s="761"/>
      <c r="D1514" s="761"/>
      <c r="E1514" s="761"/>
      <c r="F1514" s="761"/>
      <c r="G1514" s="761"/>
      <c r="H1514" s="761"/>
    </row>
    <row r="1515" spans="1:8" ht="17.25" customHeight="1" x14ac:dyDescent="0.25">
      <c r="A1515" s="55"/>
      <c r="B1515" s="55"/>
      <c r="C1515" s="55"/>
      <c r="D1515" s="55"/>
      <c r="E1515" s="55"/>
      <c r="F1515" s="55"/>
      <c r="G1515" s="55"/>
      <c r="H1515" s="55"/>
    </row>
    <row r="1516" spans="1:8" ht="17.25" customHeight="1" x14ac:dyDescent="0.25">
      <c r="A1516" s="55"/>
      <c r="B1516" s="55"/>
      <c r="C1516" s="55"/>
      <c r="D1516" s="55"/>
      <c r="E1516" s="55"/>
      <c r="F1516" s="55"/>
      <c r="G1516" s="55"/>
      <c r="H1516" s="55"/>
    </row>
    <row r="1517" spans="1:8" ht="17.25" customHeight="1" x14ac:dyDescent="0.25">
      <c r="A1517" s="55"/>
      <c r="B1517" s="55"/>
      <c r="C1517" s="55"/>
      <c r="D1517" s="55"/>
      <c r="E1517" s="55"/>
      <c r="F1517" s="55"/>
      <c r="G1517" s="55"/>
      <c r="H1517" s="55"/>
    </row>
    <row r="1518" spans="1:8" ht="17.25" customHeight="1" x14ac:dyDescent="0.25">
      <c r="A1518" s="109"/>
      <c r="B1518" s="29"/>
      <c r="C1518" s="29"/>
      <c r="D1518" s="29"/>
      <c r="E1518" s="109"/>
      <c r="F1518" s="109"/>
      <c r="G1518" s="109"/>
      <c r="H1518" s="738">
        <v>28</v>
      </c>
    </row>
    <row r="1519" spans="1:8" ht="17.25" customHeight="1" x14ac:dyDescent="0.3">
      <c r="A1519" s="109"/>
      <c r="B1519" s="29"/>
      <c r="C1519" s="29"/>
      <c r="D1519" s="29"/>
      <c r="E1519" s="109"/>
      <c r="F1519" s="109"/>
      <c r="G1519" s="109"/>
      <c r="H1519" s="27"/>
    </row>
    <row r="1520" spans="1:8" ht="17.25" customHeight="1" x14ac:dyDescent="0.3">
      <c r="A1520" s="109"/>
      <c r="B1520" s="29"/>
      <c r="C1520" s="29"/>
      <c r="D1520" s="29"/>
      <c r="E1520" s="109"/>
      <c r="F1520" s="109"/>
      <c r="G1520" s="109"/>
      <c r="H1520" s="27"/>
    </row>
    <row r="1521" spans="1:10" ht="17.25" customHeight="1" x14ac:dyDescent="0.25">
      <c r="A1521" s="778" t="s">
        <v>364</v>
      </c>
      <c r="B1521" s="778"/>
      <c r="C1521" s="108"/>
      <c r="D1521" s="108"/>
      <c r="E1521" s="108"/>
      <c r="F1521" s="108"/>
      <c r="G1521" s="108"/>
      <c r="H1521" s="100"/>
    </row>
    <row r="1522" spans="1:10" ht="17.25" customHeight="1" x14ac:dyDescent="0.25">
      <c r="A1522" s="29"/>
      <c r="B1522" s="94"/>
      <c r="C1522" s="94"/>
      <c r="D1522" s="94"/>
      <c r="E1522" s="94"/>
      <c r="F1522" s="94"/>
      <c r="G1522" s="94"/>
      <c r="H1522" s="100"/>
    </row>
    <row r="1523" spans="1:10" ht="17.25" customHeight="1" x14ac:dyDescent="0.25">
      <c r="A1523" s="221"/>
      <c r="B1523" s="771" t="s">
        <v>838</v>
      </c>
      <c r="C1523" s="771"/>
      <c r="D1523" s="771"/>
      <c r="E1523" s="771"/>
      <c r="F1523" s="771"/>
      <c r="G1523" s="771"/>
      <c r="H1523" s="771"/>
    </row>
    <row r="1524" spans="1:10" ht="17.25" customHeight="1" x14ac:dyDescent="0.25">
      <c r="A1524" s="788" t="s">
        <v>839</v>
      </c>
      <c r="B1524" s="788"/>
      <c r="C1524" s="788"/>
      <c r="D1524" s="788"/>
      <c r="E1524" s="788"/>
      <c r="F1524" s="788"/>
      <c r="G1524" s="788"/>
      <c r="H1524" s="788"/>
    </row>
    <row r="1525" spans="1:10" ht="17.25" customHeight="1" x14ac:dyDescent="0.25">
      <c r="A1525" s="39"/>
      <c r="B1525" s="39"/>
      <c r="C1525" s="785" t="s">
        <v>108</v>
      </c>
      <c r="D1525" s="785"/>
      <c r="E1525" s="785"/>
      <c r="F1525" s="39"/>
      <c r="G1525" s="39"/>
      <c r="H1525" s="39"/>
    </row>
    <row r="1526" spans="1:10" ht="22.5" customHeight="1" x14ac:dyDescent="0.25">
      <c r="A1526" s="37"/>
      <c r="B1526" s="37"/>
      <c r="C1526" s="786"/>
      <c r="D1526" s="786"/>
      <c r="E1526" s="786"/>
      <c r="F1526" s="37"/>
      <c r="G1526" s="37"/>
      <c r="H1526" s="100"/>
    </row>
    <row r="1527" spans="1:10" ht="17.25" customHeight="1" x14ac:dyDescent="0.25">
      <c r="A1527" s="49" t="s">
        <v>58</v>
      </c>
      <c r="B1527" s="762" t="s">
        <v>39</v>
      </c>
      <c r="C1527" s="120" t="s">
        <v>59</v>
      </c>
      <c r="D1527" s="161" t="s">
        <v>351</v>
      </c>
      <c r="E1527" s="120" t="s">
        <v>59</v>
      </c>
      <c r="F1527" s="766" t="s">
        <v>41</v>
      </c>
      <c r="G1527" s="767"/>
      <c r="H1527" s="769" t="s">
        <v>10</v>
      </c>
      <c r="J1527" s="152"/>
    </row>
    <row r="1528" spans="1:10" ht="17.25" customHeight="1" x14ac:dyDescent="0.25">
      <c r="A1528" s="62" t="s">
        <v>339</v>
      </c>
      <c r="B1528" s="763"/>
      <c r="C1528" s="33" t="s">
        <v>563</v>
      </c>
      <c r="D1528" s="180" t="s">
        <v>645</v>
      </c>
      <c r="E1528" s="33" t="s">
        <v>655</v>
      </c>
      <c r="F1528" s="34" t="s">
        <v>8</v>
      </c>
      <c r="G1528" s="85" t="s">
        <v>9</v>
      </c>
      <c r="H1528" s="770"/>
    </row>
    <row r="1529" spans="1:10" ht="17.25" customHeight="1" x14ac:dyDescent="0.25">
      <c r="A1529" s="74">
        <v>1</v>
      </c>
      <c r="B1529" s="126">
        <v>2</v>
      </c>
      <c r="C1529" s="127">
        <v>3</v>
      </c>
      <c r="D1529" s="153">
        <v>4</v>
      </c>
      <c r="E1529" s="127">
        <v>5</v>
      </c>
      <c r="F1529" s="127">
        <v>6</v>
      </c>
      <c r="G1529" s="127">
        <v>7</v>
      </c>
      <c r="H1529" s="129">
        <v>8</v>
      </c>
    </row>
    <row r="1530" spans="1:10" ht="17.25" customHeight="1" x14ac:dyDescent="0.25">
      <c r="A1530" s="266">
        <v>111</v>
      </c>
      <c r="B1530" s="267" t="s">
        <v>128</v>
      </c>
      <c r="C1530" s="271">
        <f>C600</f>
        <v>9104.52</v>
      </c>
      <c r="D1530" s="271">
        <f>D600</f>
        <v>40282.94</v>
      </c>
      <c r="E1530" s="271">
        <f>E600</f>
        <v>13285.97</v>
      </c>
      <c r="F1530" s="301">
        <f t="shared" ref="F1530:F1535" si="208">E1530/C1530</f>
        <v>1.4592718781440426</v>
      </c>
      <c r="G1530" s="622">
        <f t="shared" ref="G1530:G1535" si="209">E1530/D1530</f>
        <v>0.32981629444126964</v>
      </c>
      <c r="H1530" s="270">
        <f>E1530/E1535</f>
        <v>1</v>
      </c>
    </row>
    <row r="1531" spans="1:10" ht="20.25" customHeight="1" x14ac:dyDescent="0.25">
      <c r="A1531" s="266">
        <v>130</v>
      </c>
      <c r="B1531" s="267" t="s">
        <v>129</v>
      </c>
      <c r="C1531" s="464">
        <f>C857</f>
        <v>0</v>
      </c>
      <c r="D1531" s="464">
        <f>D857</f>
        <v>1000</v>
      </c>
      <c r="E1531" s="464">
        <f>E857</f>
        <v>0</v>
      </c>
      <c r="F1531" s="301" t="e">
        <f t="shared" si="208"/>
        <v>#DIV/0!</v>
      </c>
      <c r="G1531" s="622">
        <f t="shared" si="209"/>
        <v>0</v>
      </c>
      <c r="H1531" s="270">
        <f>E1531/E1535</f>
        <v>0</v>
      </c>
    </row>
    <row r="1532" spans="1:10" ht="17.25" customHeight="1" x14ac:dyDescent="0.25">
      <c r="A1532" s="266">
        <v>132</v>
      </c>
      <c r="B1532" s="267" t="s">
        <v>130</v>
      </c>
      <c r="C1532" s="271">
        <f>C958</f>
        <v>0</v>
      </c>
      <c r="D1532" s="271">
        <f>D958</f>
        <v>0</v>
      </c>
      <c r="E1532" s="271">
        <f>E958</f>
        <v>0</v>
      </c>
      <c r="F1532" s="301" t="e">
        <f t="shared" si="208"/>
        <v>#DIV/0!</v>
      </c>
      <c r="G1532" s="622" t="e">
        <f t="shared" si="209"/>
        <v>#DIV/0!</v>
      </c>
      <c r="H1532" s="270">
        <f>E1532/E1535</f>
        <v>0</v>
      </c>
    </row>
    <row r="1533" spans="1:10" ht="17.25" customHeight="1" x14ac:dyDescent="0.25">
      <c r="A1533" s="266">
        <v>200</v>
      </c>
      <c r="B1533" s="267" t="s">
        <v>131</v>
      </c>
      <c r="C1533" s="271">
        <f>C1061</f>
        <v>0</v>
      </c>
      <c r="D1533" s="271">
        <f>D1061</f>
        <v>0</v>
      </c>
      <c r="E1533" s="271">
        <f>E1061</f>
        <v>0</v>
      </c>
      <c r="F1533" s="301" t="e">
        <f t="shared" si="208"/>
        <v>#DIV/0!</v>
      </c>
      <c r="G1533" s="622" t="e">
        <f t="shared" si="209"/>
        <v>#DIV/0!</v>
      </c>
      <c r="H1533" s="270">
        <f>E1533/E1535</f>
        <v>0</v>
      </c>
    </row>
    <row r="1534" spans="1:10" ht="17.25" customHeight="1" x14ac:dyDescent="0.25">
      <c r="A1534" s="266">
        <v>300</v>
      </c>
      <c r="B1534" s="421" t="s">
        <v>132</v>
      </c>
      <c r="C1534" s="271">
        <f>C1163</f>
        <v>0</v>
      </c>
      <c r="D1534" s="271">
        <f>D1163</f>
        <v>0</v>
      </c>
      <c r="E1534" s="271">
        <f>E1163</f>
        <v>0</v>
      </c>
      <c r="F1534" s="301" t="e">
        <f t="shared" si="208"/>
        <v>#DIV/0!</v>
      </c>
      <c r="G1534" s="622" t="e">
        <f t="shared" si="209"/>
        <v>#DIV/0!</v>
      </c>
      <c r="H1534" s="270">
        <f>E1534/E1535</f>
        <v>0</v>
      </c>
    </row>
    <row r="1535" spans="1:10" ht="17.25" customHeight="1" x14ac:dyDescent="0.25">
      <c r="A1535" s="587"/>
      <c r="B1535" s="612" t="s">
        <v>54</v>
      </c>
      <c r="C1535" s="706">
        <f>C1530+C1531+C1532+C1533+C1534</f>
        <v>9104.52</v>
      </c>
      <c r="D1535" s="706">
        <f>D1530+D1531+D1532+D1533+D1534</f>
        <v>41282.94</v>
      </c>
      <c r="E1535" s="274">
        <f>E1530+E1531+E1532+E1533+E1534</f>
        <v>13285.97</v>
      </c>
      <c r="F1535" s="613">
        <f t="shared" si="208"/>
        <v>1.4592718781440426</v>
      </c>
      <c r="G1535" s="563">
        <f t="shared" si="209"/>
        <v>0.32182712762220905</v>
      </c>
      <c r="H1535" s="276">
        <f>H1530+H1531+H1532+H1533+H1534</f>
        <v>1</v>
      </c>
    </row>
    <row r="1536" spans="1:10" ht="17.25" customHeight="1" x14ac:dyDescent="0.25">
      <c r="A1536" s="69"/>
      <c r="B1536" s="70"/>
      <c r="C1536" s="112"/>
      <c r="D1536" s="112"/>
      <c r="E1536" s="71"/>
      <c r="F1536" s="72"/>
      <c r="G1536" s="96"/>
      <c r="H1536" s="100"/>
    </row>
    <row r="1537" spans="1:8" ht="17.25" customHeight="1" x14ac:dyDescent="0.25">
      <c r="A1537" s="761" t="s">
        <v>840</v>
      </c>
      <c r="B1537" s="761"/>
      <c r="C1537" s="761"/>
      <c r="D1537" s="761"/>
      <c r="E1537" s="761"/>
      <c r="F1537" s="761"/>
      <c r="G1537" s="761"/>
      <c r="H1537" s="761"/>
    </row>
    <row r="1538" spans="1:8" ht="17.25" customHeight="1" x14ac:dyDescent="0.25">
      <c r="A1538" s="761" t="s">
        <v>841</v>
      </c>
      <c r="B1538" s="761"/>
      <c r="C1538" s="761"/>
      <c r="D1538" s="761"/>
      <c r="E1538" s="761"/>
      <c r="F1538" s="761"/>
      <c r="G1538" s="761"/>
      <c r="H1538" s="761"/>
    </row>
    <row r="1539" spans="1:8" ht="17.25" customHeight="1" x14ac:dyDescent="0.25">
      <c r="A1539" s="761" t="s">
        <v>500</v>
      </c>
      <c r="B1539" s="761"/>
      <c r="C1539" s="761"/>
      <c r="D1539" s="761"/>
      <c r="E1539" s="761"/>
      <c r="F1539" s="761"/>
      <c r="G1539" s="761"/>
      <c r="H1539" s="761"/>
    </row>
    <row r="1540" spans="1:8" ht="18" customHeight="1" x14ac:dyDescent="0.25">
      <c r="A1540" s="55"/>
      <c r="B1540" s="55"/>
      <c r="C1540" s="55"/>
      <c r="D1540" s="55"/>
      <c r="E1540" s="55"/>
      <c r="F1540" s="55"/>
      <c r="G1540" s="55"/>
      <c r="H1540" s="55"/>
    </row>
    <row r="1541" spans="1:8" ht="18" customHeight="1" x14ac:dyDescent="0.25">
      <c r="A1541" s="55"/>
      <c r="B1541" s="55"/>
      <c r="C1541" s="55"/>
      <c r="D1541" s="55"/>
      <c r="E1541" s="55"/>
      <c r="F1541" s="55"/>
      <c r="G1541" s="55"/>
      <c r="H1541" s="55"/>
    </row>
    <row r="1542" spans="1:8" ht="17.25" customHeight="1" x14ac:dyDescent="0.25">
      <c r="A1542" s="37"/>
      <c r="B1542" s="37"/>
      <c r="C1542" s="37"/>
      <c r="D1542" s="37"/>
      <c r="E1542" s="37"/>
      <c r="F1542" s="37"/>
      <c r="G1542" s="37"/>
      <c r="H1542" s="152"/>
    </row>
    <row r="1543" spans="1:8" ht="17.25" customHeight="1" x14ac:dyDescent="0.25">
      <c r="A1543" s="778" t="s">
        <v>436</v>
      </c>
      <c r="B1543" s="778"/>
      <c r="C1543" s="778"/>
      <c r="D1543" s="108"/>
      <c r="E1543" s="108"/>
      <c r="F1543" s="108"/>
      <c r="G1543" s="108"/>
      <c r="H1543" s="100"/>
    </row>
    <row r="1544" spans="1:8" ht="17.25" customHeight="1" x14ac:dyDescent="0.25">
      <c r="A1544" s="138"/>
      <c r="B1544" s="138"/>
      <c r="C1544" s="138"/>
      <c r="D1544" s="108"/>
      <c r="E1544" s="108"/>
      <c r="F1544" s="108"/>
      <c r="G1544" s="108"/>
      <c r="H1544" s="100"/>
    </row>
    <row r="1545" spans="1:8" ht="17.25" customHeight="1" x14ac:dyDescent="0.25">
      <c r="A1545" s="212"/>
      <c r="B1545" s="787" t="s">
        <v>842</v>
      </c>
      <c r="C1545" s="787"/>
      <c r="D1545" s="787"/>
      <c r="E1545" s="787"/>
      <c r="F1545" s="787"/>
      <c r="G1545" s="787"/>
      <c r="H1545" s="787"/>
    </row>
    <row r="1546" spans="1:8" ht="17.25" customHeight="1" x14ac:dyDescent="0.25">
      <c r="A1546" s="764" t="s">
        <v>843</v>
      </c>
      <c r="B1546" s="764"/>
      <c r="C1546" s="764"/>
      <c r="D1546" s="764"/>
      <c r="E1546" s="764"/>
      <c r="F1546" s="764"/>
      <c r="G1546" s="764"/>
      <c r="H1546" s="764"/>
    </row>
    <row r="1547" spans="1:8" ht="17.25" customHeight="1" x14ac:dyDescent="0.25">
      <c r="A1547" s="37"/>
      <c r="B1547" s="37"/>
      <c r="C1547" s="37"/>
      <c r="D1547" s="785" t="s">
        <v>108</v>
      </c>
      <c r="E1547" s="37"/>
      <c r="F1547" s="37"/>
      <c r="G1547" s="37"/>
      <c r="H1547" s="100"/>
    </row>
    <row r="1548" spans="1:8" ht="19.5" customHeight="1" x14ac:dyDescent="0.25">
      <c r="A1548" s="51"/>
      <c r="B1548" s="51"/>
      <c r="C1548" s="162"/>
      <c r="D1548" s="786"/>
      <c r="E1548" s="162"/>
      <c r="F1548" s="51"/>
      <c r="G1548" s="51"/>
      <c r="H1548" s="100"/>
    </row>
    <row r="1549" spans="1:8" ht="17.25" customHeight="1" x14ac:dyDescent="0.25">
      <c r="A1549" s="49" t="s">
        <v>58</v>
      </c>
      <c r="B1549" s="762" t="s">
        <v>39</v>
      </c>
      <c r="C1549" s="120" t="s">
        <v>59</v>
      </c>
      <c r="D1549" s="161" t="s">
        <v>351</v>
      </c>
      <c r="E1549" s="120" t="s">
        <v>59</v>
      </c>
      <c r="F1549" s="766" t="s">
        <v>41</v>
      </c>
      <c r="G1549" s="767"/>
      <c r="H1549" s="769" t="s">
        <v>10</v>
      </c>
    </row>
    <row r="1550" spans="1:8" ht="17.25" customHeight="1" x14ac:dyDescent="0.25">
      <c r="A1550" s="62" t="s">
        <v>339</v>
      </c>
      <c r="B1550" s="763"/>
      <c r="C1550" s="33" t="s">
        <v>563</v>
      </c>
      <c r="D1550" s="180" t="s">
        <v>645</v>
      </c>
      <c r="E1550" s="33" t="s">
        <v>655</v>
      </c>
      <c r="F1550" s="34" t="s">
        <v>8</v>
      </c>
      <c r="G1550" s="85" t="s">
        <v>9</v>
      </c>
      <c r="H1550" s="770"/>
    </row>
    <row r="1551" spans="1:8" ht="17.25" customHeight="1" x14ac:dyDescent="0.25">
      <c r="A1551" s="74">
        <v>1</v>
      </c>
      <c r="B1551" s="126">
        <v>2</v>
      </c>
      <c r="C1551" s="127">
        <v>3</v>
      </c>
      <c r="D1551" s="153">
        <v>4</v>
      </c>
      <c r="E1551" s="127">
        <v>5</v>
      </c>
      <c r="F1551" s="127">
        <v>6</v>
      </c>
      <c r="G1551" s="127">
        <v>7</v>
      </c>
      <c r="H1551" s="129">
        <v>8</v>
      </c>
    </row>
    <row r="1552" spans="1:8" ht="17.25" customHeight="1" x14ac:dyDescent="0.25">
      <c r="A1552" s="266">
        <v>111</v>
      </c>
      <c r="B1552" s="267" t="s">
        <v>128</v>
      </c>
      <c r="C1552" s="271">
        <f>C601</f>
        <v>65240.97</v>
      </c>
      <c r="D1552" s="271">
        <f>D601</f>
        <v>411993.2</v>
      </c>
      <c r="E1552" s="271">
        <f>E601</f>
        <v>74618.070000000007</v>
      </c>
      <c r="F1552" s="301">
        <f t="shared" ref="F1552:F1557" si="210">E1552/C1552</f>
        <v>1.1437302357705597</v>
      </c>
      <c r="G1552" s="622">
        <f t="shared" ref="G1552:G1557" si="211">E1552/D1552</f>
        <v>0.18111480966190704</v>
      </c>
      <c r="H1552" s="270">
        <f>E1552/E1557</f>
        <v>1</v>
      </c>
    </row>
    <row r="1553" spans="1:8" ht="17.25" customHeight="1" x14ac:dyDescent="0.25">
      <c r="A1553" s="266">
        <v>130</v>
      </c>
      <c r="B1553" s="267" t="s">
        <v>129</v>
      </c>
      <c r="C1553" s="464">
        <f>C858</f>
        <v>3934.71</v>
      </c>
      <c r="D1553" s="464">
        <f>D858</f>
        <v>44000</v>
      </c>
      <c r="E1553" s="464">
        <f>E858</f>
        <v>0</v>
      </c>
      <c r="F1553" s="301">
        <f t="shared" si="210"/>
        <v>0</v>
      </c>
      <c r="G1553" s="622">
        <f t="shared" si="211"/>
        <v>0</v>
      </c>
      <c r="H1553" s="270">
        <f>E1553/E1557</f>
        <v>0</v>
      </c>
    </row>
    <row r="1554" spans="1:8" ht="17.25" customHeight="1" x14ac:dyDescent="0.25">
      <c r="A1554" s="266">
        <v>132</v>
      </c>
      <c r="B1554" s="267" t="s">
        <v>130</v>
      </c>
      <c r="C1554" s="271">
        <f>C959</f>
        <v>0</v>
      </c>
      <c r="D1554" s="271">
        <f>D959</f>
        <v>0</v>
      </c>
      <c r="E1554" s="271">
        <f>E959</f>
        <v>0</v>
      </c>
      <c r="F1554" s="301" t="e">
        <f t="shared" si="210"/>
        <v>#DIV/0!</v>
      </c>
      <c r="G1554" s="622" t="e">
        <f t="shared" si="211"/>
        <v>#DIV/0!</v>
      </c>
      <c r="H1554" s="270">
        <f>E1554/E1557</f>
        <v>0</v>
      </c>
    </row>
    <row r="1555" spans="1:8" ht="17.25" customHeight="1" x14ac:dyDescent="0.25">
      <c r="A1555" s="266">
        <v>200</v>
      </c>
      <c r="B1555" s="267" t="s">
        <v>131</v>
      </c>
      <c r="C1555" s="271">
        <f>C1062</f>
        <v>0</v>
      </c>
      <c r="D1555" s="271">
        <f>D1062</f>
        <v>0</v>
      </c>
      <c r="E1555" s="271">
        <f>E1062</f>
        <v>0</v>
      </c>
      <c r="F1555" s="301" t="e">
        <f t="shared" si="210"/>
        <v>#DIV/0!</v>
      </c>
      <c r="G1555" s="622" t="e">
        <f t="shared" si="211"/>
        <v>#DIV/0!</v>
      </c>
      <c r="H1555" s="270">
        <f>E1555/E1557</f>
        <v>0</v>
      </c>
    </row>
    <row r="1556" spans="1:8" ht="17.25" customHeight="1" x14ac:dyDescent="0.25">
      <c r="A1556" s="266">
        <v>300</v>
      </c>
      <c r="B1556" s="421" t="s">
        <v>132</v>
      </c>
      <c r="C1556" s="271">
        <f>C1164</f>
        <v>0</v>
      </c>
      <c r="D1556" s="271">
        <f>D1164</f>
        <v>0</v>
      </c>
      <c r="E1556" s="271">
        <f>E1164</f>
        <v>0</v>
      </c>
      <c r="F1556" s="301" t="e">
        <f t="shared" si="210"/>
        <v>#DIV/0!</v>
      </c>
      <c r="G1556" s="622" t="e">
        <f t="shared" si="211"/>
        <v>#DIV/0!</v>
      </c>
      <c r="H1556" s="270">
        <f>E1556/E1557</f>
        <v>0</v>
      </c>
    </row>
    <row r="1557" spans="1:8" ht="17.25" customHeight="1" x14ac:dyDescent="0.25">
      <c r="A1557" s="587"/>
      <c r="B1557" s="612" t="s">
        <v>54</v>
      </c>
      <c r="C1557" s="706">
        <f>C1552+C1553+C1554+C1555+C1556</f>
        <v>69175.680000000008</v>
      </c>
      <c r="D1557" s="706">
        <f>D1552+D1553+D1554+D1555+D1556</f>
        <v>455993.2</v>
      </c>
      <c r="E1557" s="274">
        <f>E1552+E1553+E1554+E1555+E1556</f>
        <v>74618.070000000007</v>
      </c>
      <c r="F1557" s="613">
        <f t="shared" si="210"/>
        <v>1.0786749042438035</v>
      </c>
      <c r="G1557" s="563">
        <f t="shared" si="211"/>
        <v>0.16363855864517279</v>
      </c>
      <c r="H1557" s="276">
        <f>H1552+H1553+H1554+H1555+H1556</f>
        <v>1</v>
      </c>
    </row>
    <row r="1558" spans="1:8" ht="17.25" customHeight="1" x14ac:dyDescent="0.25">
      <c r="A1558" s="38"/>
      <c r="B1558" s="38"/>
      <c r="C1558" s="38"/>
      <c r="D1558" s="38"/>
      <c r="E1558" s="38"/>
      <c r="F1558" s="38"/>
      <c r="G1558" s="51"/>
      <c r="H1558" s="100"/>
    </row>
    <row r="1559" spans="1:8" ht="17.25" customHeight="1" x14ac:dyDescent="0.25">
      <c r="A1559" s="761" t="s">
        <v>844</v>
      </c>
      <c r="B1559" s="761"/>
      <c r="C1559" s="761"/>
      <c r="D1559" s="761"/>
      <c r="E1559" s="761"/>
      <c r="F1559" s="761"/>
      <c r="G1559" s="761"/>
      <c r="H1559" s="761"/>
    </row>
    <row r="1560" spans="1:8" ht="17.25" customHeight="1" x14ac:dyDescent="0.25">
      <c r="A1560" s="761" t="s">
        <v>845</v>
      </c>
      <c r="B1560" s="761"/>
      <c r="C1560" s="761"/>
      <c r="D1560" s="761"/>
      <c r="E1560" s="761"/>
      <c r="F1560" s="761"/>
      <c r="G1560" s="761"/>
      <c r="H1560" s="761"/>
    </row>
    <row r="1561" spans="1:8" ht="17.25" customHeight="1" x14ac:dyDescent="0.25">
      <c r="A1561" s="761" t="s">
        <v>589</v>
      </c>
      <c r="B1561" s="761"/>
      <c r="C1561" s="761"/>
      <c r="D1561" s="761"/>
      <c r="E1561" s="761"/>
      <c r="F1561" s="761"/>
      <c r="G1561" s="761"/>
      <c r="H1561" s="761"/>
    </row>
    <row r="1562" spans="1:8" ht="17.25" customHeight="1" x14ac:dyDescent="0.25">
      <c r="A1562" s="202"/>
      <c r="B1562" s="202" t="s">
        <v>846</v>
      </c>
      <c r="C1562" s="202"/>
      <c r="D1562" s="202"/>
      <c r="E1562" s="202"/>
      <c r="F1562" s="202"/>
      <c r="G1562" s="202"/>
      <c r="H1562" s="202"/>
    </row>
    <row r="1563" spans="1:8" ht="17.25" customHeight="1" x14ac:dyDescent="0.25">
      <c r="A1563" s="202" t="s">
        <v>847</v>
      </c>
      <c r="B1563" s="202"/>
      <c r="C1563" s="202"/>
      <c r="D1563" s="202"/>
      <c r="E1563" s="202"/>
      <c r="F1563" s="202"/>
      <c r="G1563" s="202"/>
      <c r="H1563" s="202"/>
    </row>
    <row r="1564" spans="1:8" ht="17.25" customHeight="1" x14ac:dyDescent="0.25">
      <c r="A1564" s="202"/>
      <c r="B1564" s="202"/>
      <c r="C1564" s="202"/>
      <c r="D1564" s="202"/>
      <c r="E1564" s="202"/>
      <c r="F1564" s="202"/>
      <c r="G1564" s="202"/>
      <c r="H1564" s="202"/>
    </row>
    <row r="1565" spans="1:8" ht="17.25" customHeight="1" x14ac:dyDescent="0.25">
      <c r="A1565" s="202"/>
      <c r="B1565" s="202"/>
      <c r="C1565" s="202"/>
      <c r="D1565" s="202"/>
      <c r="E1565" s="202"/>
      <c r="F1565" s="202"/>
      <c r="G1565" s="202"/>
      <c r="H1565" s="202"/>
    </row>
    <row r="1566" spans="1:8" ht="17.25" customHeight="1" x14ac:dyDescent="0.25">
      <c r="A1566" s="202"/>
      <c r="B1566" s="202"/>
      <c r="C1566" s="202"/>
      <c r="D1566" s="202"/>
      <c r="E1566" s="202"/>
      <c r="F1566" s="202"/>
      <c r="G1566" s="202"/>
      <c r="H1566" s="202"/>
    </row>
    <row r="1567" spans="1:8" ht="17.25" customHeight="1" x14ac:dyDescent="0.25">
      <c r="A1567" s="202"/>
      <c r="B1567" s="202"/>
      <c r="C1567" s="202"/>
      <c r="D1567" s="202"/>
      <c r="E1567" s="202"/>
      <c r="F1567" s="202"/>
      <c r="G1567" s="202"/>
      <c r="H1567" s="202"/>
    </row>
    <row r="1568" spans="1:8" ht="17.25" customHeight="1" x14ac:dyDescent="0.25">
      <c r="A1568" s="202"/>
      <c r="B1568" s="202"/>
      <c r="C1568" s="202"/>
      <c r="D1568" s="202"/>
      <c r="E1568" s="202"/>
      <c r="F1568" s="202"/>
      <c r="G1568" s="202"/>
      <c r="H1568" s="202"/>
    </row>
    <row r="1569" spans="1:8" ht="17.25" customHeight="1" x14ac:dyDescent="0.25">
      <c r="A1569" s="202"/>
      <c r="B1569" s="202"/>
      <c r="C1569" s="202"/>
      <c r="D1569" s="202"/>
      <c r="E1569" s="202"/>
      <c r="F1569" s="202"/>
      <c r="G1569" s="202"/>
      <c r="H1569" s="737">
        <v>29</v>
      </c>
    </row>
    <row r="1570" spans="1:8" ht="17.25" customHeight="1" x14ac:dyDescent="0.25">
      <c r="A1570" s="202"/>
      <c r="B1570" s="202"/>
      <c r="C1570" s="202"/>
      <c r="D1570" s="202"/>
      <c r="E1570" s="202"/>
      <c r="F1570" s="202"/>
      <c r="G1570" s="202"/>
      <c r="H1570" s="202"/>
    </row>
    <row r="1571" spans="1:8" ht="17.25" customHeight="1" x14ac:dyDescent="0.25">
      <c r="A1571" s="29"/>
      <c r="B1571" s="29"/>
      <c r="C1571" s="29"/>
      <c r="D1571" s="29"/>
      <c r="E1571" s="29"/>
      <c r="F1571" s="29"/>
      <c r="G1571" s="29"/>
      <c r="H1571" s="152"/>
    </row>
    <row r="1572" spans="1:8" ht="17.25" customHeight="1" x14ac:dyDescent="0.25">
      <c r="A1572" s="37"/>
      <c r="B1572" s="140" t="s">
        <v>264</v>
      </c>
      <c r="C1572" s="108"/>
      <c r="D1572" s="108"/>
      <c r="E1572" s="108"/>
      <c r="F1572" s="37"/>
      <c r="G1572" s="37"/>
      <c r="H1572" s="100"/>
    </row>
    <row r="1573" spans="1:8" ht="17.25" customHeight="1" x14ac:dyDescent="0.25">
      <c r="A1573" s="37"/>
      <c r="B1573" s="37"/>
      <c r="C1573" s="37"/>
      <c r="D1573" s="37"/>
      <c r="E1573" s="37"/>
      <c r="F1573" s="37"/>
      <c r="G1573" s="37"/>
      <c r="H1573" s="100"/>
    </row>
    <row r="1574" spans="1:8" ht="17.25" customHeight="1" x14ac:dyDescent="0.25">
      <c r="A1574" s="764" t="s">
        <v>848</v>
      </c>
      <c r="B1574" s="764"/>
      <c r="C1574" s="764"/>
      <c r="D1574" s="764"/>
      <c r="E1574" s="764"/>
      <c r="F1574" s="764"/>
      <c r="G1574" s="764"/>
      <c r="H1574" s="764"/>
    </row>
    <row r="1575" spans="1:8" ht="17.25" customHeight="1" x14ac:dyDescent="0.25">
      <c r="A1575" s="764" t="s">
        <v>849</v>
      </c>
      <c r="B1575" s="764"/>
      <c r="C1575" s="764"/>
      <c r="D1575" s="764"/>
      <c r="E1575" s="764"/>
      <c r="F1575" s="764"/>
      <c r="G1575" s="764"/>
      <c r="H1575" s="764"/>
    </row>
    <row r="1576" spans="1:8" ht="17.25" customHeight="1" x14ac:dyDescent="0.25">
      <c r="A1576" s="764" t="s">
        <v>437</v>
      </c>
      <c r="B1576" s="764"/>
      <c r="C1576" s="764"/>
      <c r="D1576" s="764"/>
      <c r="E1576" s="764"/>
      <c r="F1576" s="764"/>
      <c r="G1576" s="764"/>
      <c r="H1576" s="764"/>
    </row>
    <row r="1577" spans="1:8" ht="17.25" customHeight="1" x14ac:dyDescent="0.25">
      <c r="A1577" s="764" t="s">
        <v>850</v>
      </c>
      <c r="B1577" s="764"/>
      <c r="C1577" s="764"/>
      <c r="D1577" s="764"/>
      <c r="E1577" s="764"/>
      <c r="F1577" s="764"/>
      <c r="G1577" s="764"/>
      <c r="H1577" s="764"/>
    </row>
    <row r="1578" spans="1:8" ht="17.25" customHeight="1" x14ac:dyDescent="0.25">
      <c r="A1578" s="212"/>
      <c r="B1578" s="764" t="s">
        <v>258</v>
      </c>
      <c r="C1578" s="764"/>
      <c r="D1578" s="764"/>
      <c r="E1578" s="764"/>
      <c r="F1578" s="764"/>
      <c r="G1578" s="764"/>
      <c r="H1578" s="764"/>
    </row>
    <row r="1579" spans="1:8" ht="17.25" customHeight="1" x14ac:dyDescent="0.25">
      <c r="A1579" s="51"/>
      <c r="B1579" s="55"/>
      <c r="C1579" s="51"/>
      <c r="D1579" s="216" t="s">
        <v>108</v>
      </c>
      <c r="E1579" s="51"/>
      <c r="F1579" s="51"/>
      <c r="G1579" s="51"/>
      <c r="H1579" s="100"/>
    </row>
    <row r="1580" spans="1:8" ht="17.25" customHeight="1" x14ac:dyDescent="0.25">
      <c r="A1580" s="49" t="s">
        <v>58</v>
      </c>
      <c r="B1580" s="762" t="s">
        <v>39</v>
      </c>
      <c r="C1580" s="120" t="s">
        <v>59</v>
      </c>
      <c r="D1580" s="159" t="s">
        <v>6</v>
      </c>
      <c r="E1580" s="120" t="s">
        <v>59</v>
      </c>
      <c r="F1580" s="766" t="s">
        <v>41</v>
      </c>
      <c r="G1580" s="767"/>
      <c r="H1580" s="769" t="s">
        <v>10</v>
      </c>
    </row>
    <row r="1581" spans="1:8" ht="17.25" customHeight="1" x14ac:dyDescent="0.25">
      <c r="A1581" s="62" t="s">
        <v>339</v>
      </c>
      <c r="B1581" s="763"/>
      <c r="C1581" s="33" t="s">
        <v>563</v>
      </c>
      <c r="D1581" s="33" t="s">
        <v>649</v>
      </c>
      <c r="E1581" s="33" t="s">
        <v>655</v>
      </c>
      <c r="F1581" s="34" t="s">
        <v>8</v>
      </c>
      <c r="G1581" s="85" t="s">
        <v>9</v>
      </c>
      <c r="H1581" s="770"/>
    </row>
    <row r="1582" spans="1:8" ht="17.25" customHeight="1" x14ac:dyDescent="0.25">
      <c r="A1582" s="74">
        <v>1</v>
      </c>
      <c r="B1582" s="126">
        <v>2</v>
      </c>
      <c r="C1582" s="127">
        <v>3</v>
      </c>
      <c r="D1582" s="153">
        <v>4</v>
      </c>
      <c r="E1582" s="127">
        <v>5</v>
      </c>
      <c r="F1582" s="127">
        <v>6</v>
      </c>
      <c r="G1582" s="127">
        <v>7</v>
      </c>
      <c r="H1582" s="129">
        <v>8</v>
      </c>
    </row>
    <row r="1583" spans="1:8" ht="17.25" customHeight="1" x14ac:dyDescent="0.25">
      <c r="A1583" s="266">
        <v>40110</v>
      </c>
      <c r="B1583" s="745" t="s">
        <v>72</v>
      </c>
      <c r="C1583" s="263">
        <f>C205</f>
        <v>409864.88</v>
      </c>
      <c r="D1583" s="263">
        <f>D205</f>
        <v>2635918</v>
      </c>
      <c r="E1583" s="263">
        <f>E205</f>
        <v>237029.39</v>
      </c>
      <c r="F1583" s="422">
        <f t="shared" ref="F1583:F1587" si="212">E1583/C1583</f>
        <v>0.57831105216919299</v>
      </c>
      <c r="G1583" s="423">
        <f t="shared" ref="G1583:G1587" si="213">E1583/D1583</f>
        <v>8.9922899726015762E-2</v>
      </c>
      <c r="H1583" s="270">
        <f>E1583/E1589</f>
        <v>0.77042793980707047</v>
      </c>
    </row>
    <row r="1584" spans="1:8" ht="17.25" customHeight="1" x14ac:dyDescent="0.25">
      <c r="A1584" s="266"/>
      <c r="B1584" s="745" t="s">
        <v>546</v>
      </c>
      <c r="C1584" s="263">
        <f>C206</f>
        <v>0</v>
      </c>
      <c r="D1584" s="263">
        <f>D206</f>
        <v>666897</v>
      </c>
      <c r="E1584" s="263">
        <f>E206</f>
        <v>0</v>
      </c>
      <c r="F1584" s="422" t="e">
        <f t="shared" si="212"/>
        <v>#DIV/0!</v>
      </c>
      <c r="G1584" s="423">
        <f t="shared" si="213"/>
        <v>0</v>
      </c>
      <c r="H1584" s="270">
        <f>E1584/E1589</f>
        <v>0</v>
      </c>
    </row>
    <row r="1585" spans="1:8" ht="17.25" customHeight="1" x14ac:dyDescent="0.25">
      <c r="A1585" s="266">
        <v>50000</v>
      </c>
      <c r="B1585" s="745" t="s">
        <v>536</v>
      </c>
      <c r="C1585" s="263">
        <f>C207</f>
        <v>0</v>
      </c>
      <c r="D1585" s="263">
        <f>D207</f>
        <v>0</v>
      </c>
      <c r="E1585" s="263">
        <f>E207</f>
        <v>0</v>
      </c>
      <c r="F1585" s="301" t="e">
        <f t="shared" ref="F1585" si="214">E1585/C1585</f>
        <v>#DIV/0!</v>
      </c>
      <c r="G1585" s="423" t="e">
        <f t="shared" ref="G1585" si="215">E1585/D1585</f>
        <v>#DIV/0!</v>
      </c>
      <c r="H1585" s="270">
        <f>E1585/E1589</f>
        <v>0</v>
      </c>
    </row>
    <row r="1586" spans="1:8" ht="17.25" customHeight="1" x14ac:dyDescent="0.25">
      <c r="A1586" s="164">
        <v>50001</v>
      </c>
      <c r="B1586" s="746" t="s">
        <v>73</v>
      </c>
      <c r="C1586" s="263">
        <f>C208</f>
        <v>65705</v>
      </c>
      <c r="D1586" s="263">
        <f>D208</f>
        <v>270000</v>
      </c>
      <c r="E1586" s="263">
        <f>E208</f>
        <v>70630</v>
      </c>
      <c r="F1586" s="422">
        <f t="shared" si="212"/>
        <v>1.074956243817061</v>
      </c>
      <c r="G1586" s="423">
        <f t="shared" si="213"/>
        <v>0.2615925925925926</v>
      </c>
      <c r="H1586" s="270">
        <f>E1586/E1589</f>
        <v>0.22957206019292958</v>
      </c>
    </row>
    <row r="1587" spans="1:8" ht="17.25" customHeight="1" x14ac:dyDescent="0.25">
      <c r="A1587" s="164">
        <v>50017</v>
      </c>
      <c r="B1587" s="390" t="s">
        <v>682</v>
      </c>
      <c r="C1587" s="263">
        <f>C209</f>
        <v>0</v>
      </c>
      <c r="D1587" s="263">
        <f>D209</f>
        <v>0</v>
      </c>
      <c r="E1587" s="263">
        <f>E209</f>
        <v>0</v>
      </c>
      <c r="F1587" s="301" t="e">
        <f t="shared" si="212"/>
        <v>#DIV/0!</v>
      </c>
      <c r="G1587" s="123" t="e">
        <f t="shared" si="213"/>
        <v>#DIV/0!</v>
      </c>
      <c r="H1587" s="270">
        <f>E1587/E1589</f>
        <v>0</v>
      </c>
    </row>
    <row r="1588" spans="1:8" ht="17.25" customHeight="1" x14ac:dyDescent="0.25">
      <c r="A1588" s="266">
        <v>50290</v>
      </c>
      <c r="B1588" s="390" t="s">
        <v>74</v>
      </c>
      <c r="C1588" s="263">
        <f>C211</f>
        <v>0</v>
      </c>
      <c r="D1588" s="263">
        <f>D211</f>
        <v>0</v>
      </c>
      <c r="E1588" s="263">
        <f>E211</f>
        <v>0</v>
      </c>
      <c r="F1588" s="301" t="e">
        <f>E1588/C1588</f>
        <v>#DIV/0!</v>
      </c>
      <c r="G1588" s="123" t="e">
        <f>E1588/D1588</f>
        <v>#DIV/0!</v>
      </c>
      <c r="H1588" s="270">
        <f>E1588/E1589</f>
        <v>0</v>
      </c>
    </row>
    <row r="1589" spans="1:8" ht="17.25" customHeight="1" x14ac:dyDescent="0.25">
      <c r="A1589" s="266"/>
      <c r="B1589" s="424" t="s">
        <v>439</v>
      </c>
      <c r="C1589" s="425">
        <f>C1583+C1584+C1585+C1586+C1587+C1588</f>
        <v>475569.88</v>
      </c>
      <c r="D1589" s="425">
        <f>D1583+D1584+D1585+D1586+D1587+D1588</f>
        <v>3572815</v>
      </c>
      <c r="E1589" s="425">
        <f>E1583+E1584+E1585+E1586+E1587+E1588</f>
        <v>307659.39</v>
      </c>
      <c r="F1589" s="293">
        <f>E1589/C1589</f>
        <v>0.64692782898698298</v>
      </c>
      <c r="G1589" s="426">
        <f>E1589/D1589</f>
        <v>8.6111200831837084E-2</v>
      </c>
      <c r="H1589" s="434">
        <f>E1589/E1591</f>
        <v>0.53109058544178833</v>
      </c>
    </row>
    <row r="1590" spans="1:8" ht="17.25" customHeight="1" x14ac:dyDescent="0.25">
      <c r="A1590" s="587">
        <v>50101</v>
      </c>
      <c r="B1590" s="707" t="s">
        <v>438</v>
      </c>
      <c r="C1590" s="708">
        <f>C213</f>
        <v>241973</v>
      </c>
      <c r="D1590" s="708">
        <f>D213</f>
        <v>0</v>
      </c>
      <c r="E1590" s="708">
        <f>E213</f>
        <v>271638</v>
      </c>
      <c r="F1590" s="298">
        <f>E1590/C1590</f>
        <v>1.122596322730222</v>
      </c>
      <c r="G1590" s="655" t="e">
        <f>E1590/D1590</f>
        <v>#DIV/0!</v>
      </c>
      <c r="H1590" s="276">
        <f>E1590/E1591</f>
        <v>0.46890941455821161</v>
      </c>
    </row>
    <row r="1591" spans="1:8" ht="17.25" customHeight="1" x14ac:dyDescent="0.25">
      <c r="A1591" s="587"/>
      <c r="B1591" s="707" t="s">
        <v>440</v>
      </c>
      <c r="C1591" s="709">
        <f t="shared" ref="C1591" si="216">C1589+C1590</f>
        <v>717542.88</v>
      </c>
      <c r="D1591" s="709">
        <f t="shared" ref="D1591" si="217">D1589+D1590</f>
        <v>3572815</v>
      </c>
      <c r="E1591" s="709">
        <f>E1589+E1590</f>
        <v>579297.39</v>
      </c>
      <c r="F1591" s="298">
        <f t="shared" ref="F1591" si="218">E1591/C1591</f>
        <v>0.80733487314374863</v>
      </c>
      <c r="G1591" s="655">
        <f t="shared" ref="G1591" si="219">E1591/D1591</f>
        <v>0.16214032632532052</v>
      </c>
      <c r="H1591" s="440">
        <f>E1591/E1592</f>
        <v>1</v>
      </c>
    </row>
    <row r="1592" spans="1:8" ht="17.25" customHeight="1" x14ac:dyDescent="0.25">
      <c r="A1592" s="710"/>
      <c r="B1592" s="711" t="s">
        <v>263</v>
      </c>
      <c r="C1592" s="712">
        <f>C1591</f>
        <v>717542.88</v>
      </c>
      <c r="D1592" s="712">
        <f t="shared" ref="D1592:E1592" si="220">D1591</f>
        <v>3572815</v>
      </c>
      <c r="E1592" s="712">
        <f t="shared" si="220"/>
        <v>579297.39</v>
      </c>
      <c r="F1592" s="632">
        <f>E1592/C1592</f>
        <v>0.80733487314374863</v>
      </c>
      <c r="G1592" s="713">
        <f>E1592/D1592</f>
        <v>0.16214032632532052</v>
      </c>
      <c r="H1592" s="482">
        <f>E1591/E1592</f>
        <v>1</v>
      </c>
    </row>
    <row r="1593" spans="1:8" ht="17.25" customHeight="1" x14ac:dyDescent="0.25">
      <c r="A1593" s="214"/>
      <c r="B1593" s="210" t="s">
        <v>851</v>
      </c>
      <c r="C1593" s="210"/>
      <c r="D1593" s="210"/>
      <c r="E1593" s="210"/>
      <c r="F1593" s="210"/>
      <c r="G1593" s="210"/>
      <c r="H1593" s="210"/>
    </row>
    <row r="1594" spans="1:8" ht="21" customHeight="1" x14ac:dyDescent="0.25">
      <c r="A1594" s="784" t="s">
        <v>852</v>
      </c>
      <c r="B1594" s="784"/>
      <c r="C1594" s="784"/>
      <c r="D1594" s="784"/>
      <c r="E1594" s="784"/>
      <c r="F1594" s="784"/>
      <c r="G1594" s="784"/>
      <c r="H1594" s="784"/>
    </row>
    <row r="1595" spans="1:8" ht="19.5" customHeight="1" x14ac:dyDescent="0.25">
      <c r="A1595" s="784" t="s">
        <v>853</v>
      </c>
      <c r="B1595" s="784"/>
      <c r="C1595" s="784"/>
      <c r="D1595" s="784"/>
      <c r="E1595" s="784"/>
      <c r="F1595" s="784"/>
      <c r="G1595" s="784"/>
      <c r="H1595" s="784"/>
    </row>
    <row r="1596" spans="1:8" ht="15" customHeight="1" x14ac:dyDescent="0.25">
      <c r="A1596" s="223"/>
      <c r="B1596" s="784" t="s">
        <v>855</v>
      </c>
      <c r="C1596" s="784"/>
      <c r="D1596" s="784"/>
      <c r="E1596" s="784"/>
      <c r="F1596" s="784"/>
      <c r="G1596" s="784"/>
      <c r="H1596" s="784"/>
    </row>
    <row r="1597" spans="1:8" ht="14.25" customHeight="1" x14ac:dyDescent="0.25">
      <c r="A1597" s="224" t="s">
        <v>854</v>
      </c>
      <c r="B1597" s="223"/>
      <c r="C1597" s="223"/>
      <c r="D1597" s="223"/>
      <c r="E1597" s="223"/>
      <c r="F1597" s="223"/>
      <c r="G1597" s="223"/>
      <c r="H1597" s="223"/>
    </row>
    <row r="1598" spans="1:8" ht="17.25" customHeight="1" x14ac:dyDescent="0.25">
      <c r="A1598" s="784" t="s">
        <v>1077</v>
      </c>
      <c r="B1598" s="784"/>
      <c r="C1598" s="784"/>
      <c r="D1598" s="784"/>
      <c r="E1598" s="784"/>
      <c r="F1598" s="784"/>
      <c r="G1598" s="784"/>
      <c r="H1598" s="784"/>
    </row>
    <row r="1599" spans="1:8" ht="17.25" customHeight="1" x14ac:dyDescent="0.25">
      <c r="A1599" s="18" t="s">
        <v>1078</v>
      </c>
      <c r="B1599" s="18"/>
      <c r="C1599" s="18"/>
      <c r="D1599" s="18"/>
      <c r="E1599" s="18"/>
      <c r="F1599" s="18"/>
      <c r="G1599" s="18"/>
      <c r="H1599" s="18"/>
    </row>
    <row r="1600" spans="1:8" ht="17.25" customHeight="1" x14ac:dyDescent="0.25">
      <c r="A1600" s="783" t="s">
        <v>363</v>
      </c>
      <c r="B1600" s="783"/>
      <c r="C1600" s="783"/>
      <c r="D1600" s="783"/>
      <c r="E1600" s="783"/>
      <c r="F1600" s="783"/>
      <c r="G1600" s="783"/>
      <c r="H1600" s="783"/>
    </row>
    <row r="1601" spans="1:8" ht="17.25" customHeight="1" x14ac:dyDescent="0.25">
      <c r="A1601" s="51"/>
      <c r="B1601" s="51"/>
      <c r="C1601" s="775" t="s">
        <v>108</v>
      </c>
      <c r="D1601" s="775"/>
      <c r="E1601" s="775"/>
      <c r="F1601" s="51"/>
      <c r="G1601" s="51"/>
      <c r="H1601" s="100"/>
    </row>
    <row r="1602" spans="1:8" ht="17.25" customHeight="1" x14ac:dyDescent="0.25">
      <c r="A1602" s="49" t="s">
        <v>58</v>
      </c>
      <c r="B1602" s="762" t="s">
        <v>39</v>
      </c>
      <c r="C1602" s="120" t="s">
        <v>59</v>
      </c>
      <c r="D1602" s="161" t="s">
        <v>351</v>
      </c>
      <c r="E1602" s="120" t="s">
        <v>59</v>
      </c>
      <c r="F1602" s="766" t="s">
        <v>41</v>
      </c>
      <c r="G1602" s="767"/>
      <c r="H1602" s="769" t="s">
        <v>10</v>
      </c>
    </row>
    <row r="1603" spans="1:8" ht="17.25" customHeight="1" x14ac:dyDescent="0.25">
      <c r="A1603" s="62" t="s">
        <v>339</v>
      </c>
      <c r="B1603" s="763"/>
      <c r="C1603" s="33" t="s">
        <v>563</v>
      </c>
      <c r="D1603" s="180" t="s">
        <v>645</v>
      </c>
      <c r="E1603" s="33" t="s">
        <v>655</v>
      </c>
      <c r="F1603" s="34" t="s">
        <v>8</v>
      </c>
      <c r="G1603" s="85" t="s">
        <v>9</v>
      </c>
      <c r="H1603" s="770"/>
    </row>
    <row r="1604" spans="1:8" ht="21" customHeight="1" x14ac:dyDescent="0.25">
      <c r="A1604" s="74">
        <v>1</v>
      </c>
      <c r="B1604" s="126">
        <v>2</v>
      </c>
      <c r="C1604" s="127">
        <v>3</v>
      </c>
      <c r="D1604" s="153">
        <v>4</v>
      </c>
      <c r="E1604" s="127">
        <v>5</v>
      </c>
      <c r="F1604" s="127">
        <v>6</v>
      </c>
      <c r="G1604" s="127">
        <v>7</v>
      </c>
      <c r="H1604" s="129">
        <v>8</v>
      </c>
    </row>
    <row r="1605" spans="1:8" ht="17.25" customHeight="1" x14ac:dyDescent="0.25">
      <c r="A1605" s="266">
        <v>111</v>
      </c>
      <c r="B1605" s="267" t="s">
        <v>128</v>
      </c>
      <c r="C1605" s="271">
        <f>C602</f>
        <v>66587.58</v>
      </c>
      <c r="D1605" s="271">
        <f>D602</f>
        <v>323796.71999999997</v>
      </c>
      <c r="E1605" s="271">
        <f>E602</f>
        <v>88550.65</v>
      </c>
      <c r="F1605" s="301">
        <f t="shared" ref="F1605:F1610" si="221">E1605/C1605</f>
        <v>1.3298373360317344</v>
      </c>
      <c r="G1605" s="622">
        <f t="shared" ref="G1605:G1610" si="222">E1605/D1605</f>
        <v>0.27347605621205801</v>
      </c>
      <c r="H1605" s="270">
        <f>E1605/E1610</f>
        <v>0.86969714529286635</v>
      </c>
    </row>
    <row r="1606" spans="1:8" ht="17.25" customHeight="1" x14ac:dyDescent="0.25">
      <c r="A1606" s="266">
        <v>130</v>
      </c>
      <c r="B1606" s="267" t="s">
        <v>129</v>
      </c>
      <c r="C1606" s="464">
        <f>C859</f>
        <v>15757.2</v>
      </c>
      <c r="D1606" s="464">
        <f>D859</f>
        <v>62269.49</v>
      </c>
      <c r="E1606" s="464">
        <f>E859</f>
        <v>13267.15</v>
      </c>
      <c r="F1606" s="301">
        <f t="shared" si="221"/>
        <v>0.84197382783743302</v>
      </c>
      <c r="G1606" s="622">
        <f t="shared" si="222"/>
        <v>0.21306020010762897</v>
      </c>
      <c r="H1606" s="270">
        <f>E1606/E1610</f>
        <v>0.13030285470713374</v>
      </c>
    </row>
    <row r="1607" spans="1:8" ht="17.25" customHeight="1" x14ac:dyDescent="0.25">
      <c r="A1607" s="266">
        <v>132</v>
      </c>
      <c r="B1607" s="267" t="s">
        <v>130</v>
      </c>
      <c r="C1607" s="271">
        <f>C960</f>
        <v>0</v>
      </c>
      <c r="D1607" s="271">
        <f>D960</f>
        <v>0</v>
      </c>
      <c r="E1607" s="271">
        <f>E960</f>
        <v>0</v>
      </c>
      <c r="F1607" s="301" t="e">
        <f t="shared" si="221"/>
        <v>#DIV/0!</v>
      </c>
      <c r="G1607" s="622" t="e">
        <f t="shared" si="222"/>
        <v>#DIV/0!</v>
      </c>
      <c r="H1607" s="270">
        <f>E1607/E1610</f>
        <v>0</v>
      </c>
    </row>
    <row r="1608" spans="1:8" ht="17.25" customHeight="1" x14ac:dyDescent="0.25">
      <c r="A1608" s="266">
        <v>200</v>
      </c>
      <c r="B1608" s="267" t="s">
        <v>131</v>
      </c>
      <c r="C1608" s="271">
        <f>C1063</f>
        <v>0</v>
      </c>
      <c r="D1608" s="271">
        <f>D1063</f>
        <v>0</v>
      </c>
      <c r="E1608" s="271">
        <f>E1063</f>
        <v>0</v>
      </c>
      <c r="F1608" s="301" t="e">
        <f t="shared" si="221"/>
        <v>#DIV/0!</v>
      </c>
      <c r="G1608" s="622" t="e">
        <f t="shared" si="222"/>
        <v>#DIV/0!</v>
      </c>
      <c r="H1608" s="270">
        <f>E1608/E1610</f>
        <v>0</v>
      </c>
    </row>
    <row r="1609" spans="1:8" ht="17.25" customHeight="1" x14ac:dyDescent="0.25">
      <c r="A1609" s="266">
        <v>300</v>
      </c>
      <c r="B1609" s="421" t="s">
        <v>132</v>
      </c>
      <c r="C1609" s="271">
        <f>C1165</f>
        <v>629398.21</v>
      </c>
      <c r="D1609" s="271">
        <f>D1165</f>
        <v>636104.53</v>
      </c>
      <c r="E1609" s="271">
        <f>E1165</f>
        <v>0</v>
      </c>
      <c r="F1609" s="301">
        <f t="shared" si="221"/>
        <v>0</v>
      </c>
      <c r="G1609" s="622">
        <f t="shared" si="222"/>
        <v>0</v>
      </c>
      <c r="H1609" s="270">
        <f>E1609/E1610</f>
        <v>0</v>
      </c>
    </row>
    <row r="1610" spans="1:8" ht="15.75" customHeight="1" x14ac:dyDescent="0.25">
      <c r="A1610" s="587"/>
      <c r="B1610" s="612" t="s">
        <v>54</v>
      </c>
      <c r="C1610" s="700">
        <f>C1605+C1606+C1607+C1608+C1609</f>
        <v>711742.99</v>
      </c>
      <c r="D1610" s="694">
        <f>D1605+D1606+D1607+D1608+D1609</f>
        <v>1022170.74</v>
      </c>
      <c r="E1610" s="274">
        <f>E1605+E1606+E1607+E1608+E1609</f>
        <v>101817.79999999999</v>
      </c>
      <c r="F1610" s="613">
        <f t="shared" si="221"/>
        <v>0.14305416622368136</v>
      </c>
      <c r="G1610" s="563">
        <f t="shared" si="222"/>
        <v>9.9609386197065261E-2</v>
      </c>
      <c r="H1610" s="276">
        <f>H1605+H1606+H1607+H1608+H1609</f>
        <v>1</v>
      </c>
    </row>
    <row r="1611" spans="1:8" ht="17.25" customHeight="1" x14ac:dyDescent="0.25">
      <c r="A1611" s="221"/>
      <c r="B1611" s="771" t="s">
        <v>856</v>
      </c>
      <c r="C1611" s="771"/>
      <c r="D1611" s="771"/>
      <c r="E1611" s="771"/>
      <c r="F1611" s="771"/>
      <c r="G1611" s="771"/>
      <c r="H1611" s="771"/>
    </row>
    <row r="1612" spans="1:8" ht="17.25" customHeight="1" x14ac:dyDescent="0.25">
      <c r="A1612" s="771" t="s">
        <v>857</v>
      </c>
      <c r="B1612" s="771"/>
      <c r="C1612" s="771"/>
      <c r="D1612" s="771"/>
      <c r="E1612" s="771"/>
      <c r="F1612" s="771"/>
      <c r="G1612" s="771"/>
      <c r="H1612" s="771"/>
    </row>
    <row r="1613" spans="1:8" ht="17.25" customHeight="1" x14ac:dyDescent="0.25">
      <c r="A1613" s="761" t="s">
        <v>858</v>
      </c>
      <c r="B1613" s="761"/>
      <c r="C1613" s="761"/>
      <c r="D1613" s="761"/>
      <c r="E1613" s="761"/>
      <c r="F1613" s="761"/>
      <c r="G1613" s="761"/>
      <c r="H1613" s="761"/>
    </row>
    <row r="1614" spans="1:8" ht="21" customHeight="1" x14ac:dyDescent="0.25">
      <c r="A1614" s="761" t="s">
        <v>859</v>
      </c>
      <c r="B1614" s="761"/>
      <c r="C1614" s="761"/>
      <c r="D1614" s="761"/>
      <c r="E1614" s="761"/>
      <c r="F1614" s="761"/>
      <c r="G1614" s="761"/>
      <c r="H1614" s="761"/>
    </row>
    <row r="1615" spans="1:8" ht="17.25" customHeight="1" x14ac:dyDescent="0.25">
      <c r="A1615" s="761" t="s">
        <v>860</v>
      </c>
      <c r="B1615" s="761"/>
      <c r="C1615" s="761"/>
      <c r="D1615" s="761"/>
      <c r="E1615" s="761"/>
      <c r="F1615" s="761"/>
      <c r="G1615" s="761"/>
      <c r="H1615" s="761"/>
    </row>
    <row r="1616" spans="1:8" ht="17.25" customHeight="1" x14ac:dyDescent="0.25">
      <c r="A1616" s="761" t="s">
        <v>861</v>
      </c>
      <c r="B1616" s="761"/>
      <c r="C1616" s="761"/>
      <c r="D1616" s="761"/>
      <c r="E1616" s="761"/>
      <c r="F1616" s="761"/>
      <c r="G1616" s="761"/>
      <c r="H1616" s="761"/>
    </row>
    <row r="1617" spans="1:8" ht="17.25" customHeight="1" x14ac:dyDescent="0.25">
      <c r="A1617" s="761" t="s">
        <v>862</v>
      </c>
      <c r="B1617" s="761"/>
      <c r="C1617" s="761"/>
      <c r="D1617" s="761"/>
      <c r="E1617" s="761"/>
      <c r="F1617" s="761"/>
      <c r="G1617" s="761"/>
      <c r="H1617" s="761"/>
    </row>
    <row r="1618" spans="1:8" ht="17.25" customHeight="1" x14ac:dyDescent="0.25">
      <c r="A1618" s="761" t="s">
        <v>863</v>
      </c>
      <c r="B1618" s="761"/>
      <c r="C1618" s="761"/>
      <c r="D1618" s="761"/>
      <c r="E1618" s="761"/>
      <c r="F1618" s="761"/>
      <c r="G1618" s="761"/>
      <c r="H1618" s="761"/>
    </row>
    <row r="1619" spans="1:8" ht="17.25" customHeight="1" x14ac:dyDescent="0.25">
      <c r="A1619" s="202"/>
      <c r="B1619" s="202" t="s">
        <v>823</v>
      </c>
      <c r="C1619" s="202"/>
      <c r="D1619" s="202"/>
      <c r="E1619" s="202"/>
      <c r="F1619" s="202"/>
      <c r="G1619" s="202"/>
      <c r="H1619" s="202"/>
    </row>
    <row r="1620" spans="1:8" ht="17.25" customHeight="1" x14ac:dyDescent="0.25">
      <c r="A1620" s="825">
        <v>30</v>
      </c>
      <c r="B1620" s="825"/>
      <c r="C1620" s="825"/>
      <c r="D1620" s="825"/>
      <c r="E1620" s="825"/>
      <c r="F1620" s="825"/>
      <c r="G1620" s="825"/>
      <c r="H1620" s="825"/>
    </row>
    <row r="1621" spans="1:8" ht="17.25" customHeight="1" x14ac:dyDescent="0.25">
      <c r="A1621" s="55"/>
      <c r="B1621" s="55"/>
      <c r="C1621" s="55"/>
      <c r="D1621" s="55"/>
      <c r="E1621" s="55"/>
      <c r="F1621" s="55"/>
      <c r="G1621" s="55"/>
      <c r="H1621" s="55"/>
    </row>
    <row r="1622" spans="1:8" ht="17.25" customHeight="1" x14ac:dyDescent="0.25">
      <c r="A1622" s="109"/>
      <c r="B1622" s="37"/>
      <c r="C1622" s="37"/>
      <c r="D1622" s="37"/>
      <c r="E1622" s="109"/>
      <c r="F1622" s="109"/>
      <c r="G1622" s="109"/>
    </row>
    <row r="1623" spans="1:8" ht="17.25" customHeight="1" x14ac:dyDescent="0.25">
      <c r="A1623" s="108"/>
      <c r="B1623" s="778" t="s">
        <v>366</v>
      </c>
      <c r="C1623" s="778"/>
      <c r="D1623" s="778"/>
      <c r="E1623" s="108"/>
      <c r="F1623" s="108"/>
      <c r="G1623" s="37"/>
      <c r="H1623" s="100"/>
    </row>
    <row r="1624" spans="1:8" ht="17.25" customHeight="1" x14ac:dyDescent="0.25">
      <c r="A1624" s="108"/>
      <c r="B1624" s="138"/>
      <c r="C1624" s="138"/>
      <c r="D1624" s="138"/>
      <c r="E1624" s="108"/>
      <c r="F1624" s="108"/>
      <c r="G1624" s="37"/>
      <c r="H1624" s="100"/>
    </row>
    <row r="1625" spans="1:8" ht="17.25" customHeight="1" x14ac:dyDescent="0.25">
      <c r="A1625" s="37"/>
      <c r="B1625" s="37"/>
      <c r="C1625" s="37"/>
      <c r="D1625" s="37"/>
      <c r="E1625" s="37"/>
      <c r="F1625" s="37"/>
      <c r="G1625" s="37"/>
      <c r="H1625" s="100"/>
    </row>
    <row r="1626" spans="1:8" ht="17.25" customHeight="1" x14ac:dyDescent="0.25">
      <c r="A1626" s="212"/>
      <c r="B1626" s="764" t="s">
        <v>864</v>
      </c>
      <c r="C1626" s="764"/>
      <c r="D1626" s="764"/>
      <c r="E1626" s="764"/>
      <c r="F1626" s="764"/>
      <c r="G1626" s="764"/>
      <c r="H1626" s="764"/>
    </row>
    <row r="1627" spans="1:8" ht="17.25" customHeight="1" x14ac:dyDescent="0.25">
      <c r="A1627" s="764" t="s">
        <v>865</v>
      </c>
      <c r="B1627" s="764"/>
      <c r="C1627" s="764"/>
      <c r="D1627" s="764"/>
      <c r="E1627" s="764"/>
      <c r="F1627" s="764"/>
      <c r="G1627" s="764"/>
      <c r="H1627" s="764"/>
    </row>
    <row r="1628" spans="1:8" ht="15.75" customHeight="1" x14ac:dyDescent="0.25">
      <c r="A1628" s="764" t="s">
        <v>866</v>
      </c>
      <c r="B1628" s="764"/>
      <c r="C1628" s="764"/>
      <c r="D1628" s="764"/>
      <c r="E1628" s="764"/>
      <c r="F1628" s="764"/>
      <c r="G1628" s="764"/>
      <c r="H1628" s="764"/>
    </row>
    <row r="1629" spans="1:8" ht="21.75" customHeight="1" x14ac:dyDescent="0.25">
      <c r="A1629" s="29"/>
      <c r="B1629" s="764" t="s">
        <v>549</v>
      </c>
      <c r="C1629" s="764"/>
      <c r="D1629" s="764"/>
      <c r="E1629" s="764"/>
      <c r="F1629" s="764"/>
      <c r="G1629" s="764"/>
      <c r="H1629" s="764"/>
    </row>
    <row r="1630" spans="1:8" ht="17.25" customHeight="1" x14ac:dyDescent="0.25">
      <c r="A1630" s="51"/>
      <c r="B1630" s="55"/>
      <c r="C1630" s="51"/>
      <c r="D1630" s="160" t="s">
        <v>108</v>
      </c>
      <c r="E1630" s="51"/>
      <c r="F1630" s="51"/>
      <c r="G1630" s="51"/>
      <c r="H1630" s="100"/>
    </row>
    <row r="1631" spans="1:8" ht="17.25" customHeight="1" x14ac:dyDescent="0.25">
      <c r="A1631" s="49" t="s">
        <v>58</v>
      </c>
      <c r="B1631" s="762" t="s">
        <v>39</v>
      </c>
      <c r="C1631" s="120" t="s">
        <v>59</v>
      </c>
      <c r="D1631" s="159" t="s">
        <v>6</v>
      </c>
      <c r="E1631" s="120" t="s">
        <v>59</v>
      </c>
      <c r="F1631" s="766" t="s">
        <v>41</v>
      </c>
      <c r="G1631" s="767"/>
      <c r="H1631" s="769" t="s">
        <v>10</v>
      </c>
    </row>
    <row r="1632" spans="1:8" ht="17.25" customHeight="1" x14ac:dyDescent="0.25">
      <c r="A1632" s="62" t="s">
        <v>339</v>
      </c>
      <c r="B1632" s="763"/>
      <c r="C1632" s="33" t="s">
        <v>563</v>
      </c>
      <c r="D1632" s="33" t="s">
        <v>649</v>
      </c>
      <c r="E1632" s="33" t="s">
        <v>655</v>
      </c>
      <c r="F1632" s="34" t="s">
        <v>8</v>
      </c>
      <c r="G1632" s="85" t="s">
        <v>9</v>
      </c>
      <c r="H1632" s="770"/>
    </row>
    <row r="1633" spans="1:8" ht="17.25" customHeight="1" x14ac:dyDescent="0.25">
      <c r="A1633" s="74">
        <v>1</v>
      </c>
      <c r="B1633" s="126">
        <v>2</v>
      </c>
      <c r="C1633" s="127">
        <v>3</v>
      </c>
      <c r="D1633" s="153">
        <v>4</v>
      </c>
      <c r="E1633" s="127">
        <v>5</v>
      </c>
      <c r="F1633" s="127">
        <v>6</v>
      </c>
      <c r="G1633" s="127">
        <v>7</v>
      </c>
      <c r="H1633" s="129">
        <v>8</v>
      </c>
    </row>
    <row r="1634" spans="1:8" ht="19.5" customHeight="1" x14ac:dyDescent="0.25">
      <c r="A1634" s="164">
        <v>50008</v>
      </c>
      <c r="B1634" s="704" t="s">
        <v>404</v>
      </c>
      <c r="C1634" s="263">
        <f>C218</f>
        <v>590</v>
      </c>
      <c r="D1634" s="263">
        <f>D218</f>
        <v>30288</v>
      </c>
      <c r="E1634" s="263">
        <f>E218</f>
        <v>10685</v>
      </c>
      <c r="F1634" s="301">
        <f t="shared" ref="F1634:F1638" si="223">E1634/C1634</f>
        <v>18.110169491525422</v>
      </c>
      <c r="G1634" s="622">
        <f t="shared" ref="G1634:G1638" si="224">E1634/D1634</f>
        <v>0.35277997886951928</v>
      </c>
      <c r="H1634" s="281">
        <f>E1634/E1637</f>
        <v>0.46977357661024399</v>
      </c>
    </row>
    <row r="1635" spans="1:8" ht="21" customHeight="1" x14ac:dyDescent="0.25">
      <c r="A1635" s="164" t="s">
        <v>321</v>
      </c>
      <c r="B1635" s="704" t="s">
        <v>393</v>
      </c>
      <c r="C1635" s="263">
        <f>C219</f>
        <v>2233</v>
      </c>
      <c r="D1635" s="263">
        <f>D219</f>
        <v>40384</v>
      </c>
      <c r="E1635" s="263">
        <f>E219</f>
        <v>12060</v>
      </c>
      <c r="F1635" s="301">
        <f t="shared" si="223"/>
        <v>5.4008060904612627</v>
      </c>
      <c r="G1635" s="622">
        <f t="shared" si="224"/>
        <v>0.29863312202852615</v>
      </c>
      <c r="H1635" s="281">
        <f>E1635/E1637</f>
        <v>0.53022642338975601</v>
      </c>
    </row>
    <row r="1636" spans="1:8" ht="21" customHeight="1" x14ac:dyDescent="0.25">
      <c r="A1636" s="164">
        <v>61000</v>
      </c>
      <c r="B1636" s="248" t="s">
        <v>606</v>
      </c>
      <c r="C1636" s="265">
        <f>C220</f>
        <v>2524.7800000000002</v>
      </c>
      <c r="D1636" s="265">
        <f>D220</f>
        <v>0</v>
      </c>
      <c r="E1636" s="265">
        <f>E220</f>
        <v>0</v>
      </c>
      <c r="F1636" s="301">
        <f t="shared" si="223"/>
        <v>0</v>
      </c>
      <c r="G1636" s="622" t="e">
        <f t="shared" si="224"/>
        <v>#DIV/0!</v>
      </c>
      <c r="H1636" s="281">
        <f>E1636/E1637</f>
        <v>0</v>
      </c>
    </row>
    <row r="1637" spans="1:8" ht="17.25" customHeight="1" x14ac:dyDescent="0.25">
      <c r="A1637" s="450"/>
      <c r="B1637" s="451" t="s">
        <v>211</v>
      </c>
      <c r="C1637" s="452">
        <f>C1634+C1635+C1636</f>
        <v>5347.7800000000007</v>
      </c>
      <c r="D1637" s="452">
        <f t="shared" ref="D1637:E1637" si="225">D1634+D1635+D1636</f>
        <v>70672</v>
      </c>
      <c r="E1637" s="452">
        <f t="shared" si="225"/>
        <v>22745</v>
      </c>
      <c r="F1637" s="293">
        <f t="shared" si="223"/>
        <v>4.2531667346076309</v>
      </c>
      <c r="G1637" s="677">
        <f t="shared" si="224"/>
        <v>0.32183891781752322</v>
      </c>
      <c r="H1637" s="322">
        <f>H1634+H1635</f>
        <v>1</v>
      </c>
    </row>
    <row r="1638" spans="1:8" ht="17.25" customHeight="1" x14ac:dyDescent="0.25">
      <c r="A1638" s="714"/>
      <c r="B1638" s="715" t="s">
        <v>263</v>
      </c>
      <c r="C1638" s="716">
        <f t="shared" ref="C1638" si="226">C1637</f>
        <v>5347.7800000000007</v>
      </c>
      <c r="D1638" s="716">
        <f t="shared" ref="D1638:E1638" si="227">D1637</f>
        <v>70672</v>
      </c>
      <c r="E1638" s="716">
        <f t="shared" si="227"/>
        <v>22745</v>
      </c>
      <c r="F1638" s="298">
        <f t="shared" si="223"/>
        <v>4.2531667346076309</v>
      </c>
      <c r="G1638" s="563">
        <f t="shared" si="224"/>
        <v>0.32183891781752322</v>
      </c>
      <c r="H1638" s="276">
        <v>1</v>
      </c>
    </row>
    <row r="1639" spans="1:8" ht="17.25" customHeight="1" x14ac:dyDescent="0.25">
      <c r="A1639" s="163"/>
      <c r="B1639" s="163"/>
      <c r="C1639" s="163"/>
      <c r="D1639" s="163"/>
      <c r="E1639" s="163"/>
      <c r="F1639" s="163"/>
      <c r="G1639" s="163"/>
      <c r="H1639" s="163"/>
    </row>
    <row r="1640" spans="1:8" ht="17.25" customHeight="1" x14ac:dyDescent="0.25">
      <c r="A1640" s="240"/>
      <c r="B1640" s="784" t="s">
        <v>867</v>
      </c>
      <c r="C1640" s="784"/>
      <c r="D1640" s="784"/>
      <c r="E1640" s="784"/>
      <c r="F1640" s="784"/>
      <c r="G1640" s="784"/>
      <c r="H1640" s="784"/>
    </row>
    <row r="1641" spans="1:8" ht="17.25" customHeight="1" x14ac:dyDescent="0.25">
      <c r="A1641" s="826" t="s">
        <v>868</v>
      </c>
      <c r="B1641" s="826"/>
      <c r="C1641" s="826"/>
      <c r="D1641" s="826"/>
      <c r="E1641" s="826"/>
      <c r="F1641" s="826"/>
      <c r="G1641" s="826"/>
      <c r="H1641" s="826"/>
    </row>
    <row r="1642" spans="1:8" ht="17.25" customHeight="1" x14ac:dyDescent="0.25">
      <c r="A1642" s="239" t="s">
        <v>869</v>
      </c>
      <c r="B1642" s="210"/>
      <c r="C1642" s="210"/>
      <c r="D1642" s="210"/>
      <c r="E1642" s="210"/>
      <c r="F1642" s="210"/>
      <c r="G1642" s="210"/>
      <c r="H1642" s="210"/>
    </row>
    <row r="1643" spans="1:8" ht="17.25" customHeight="1" x14ac:dyDescent="0.25">
      <c r="A1643" s="826"/>
      <c r="B1643" s="826"/>
      <c r="C1643" s="826"/>
      <c r="D1643" s="826"/>
      <c r="E1643" s="826"/>
      <c r="F1643" s="826"/>
      <c r="G1643" s="826"/>
      <c r="H1643" s="826"/>
    </row>
    <row r="1644" spans="1:8" ht="17.25" customHeight="1" x14ac:dyDescent="0.3">
      <c r="H1644" s="27"/>
    </row>
    <row r="1645" spans="1:8" ht="17.25" customHeight="1" x14ac:dyDescent="0.25">
      <c r="A1645" s="94"/>
      <c r="B1645" s="783" t="s">
        <v>368</v>
      </c>
      <c r="C1645" s="783"/>
      <c r="D1645" s="783"/>
      <c r="E1645" s="783"/>
      <c r="F1645" s="783"/>
      <c r="G1645" s="783"/>
      <c r="H1645" s="783"/>
    </row>
    <row r="1646" spans="1:8" ht="17.25" customHeight="1" x14ac:dyDescent="0.25">
      <c r="A1646" s="51"/>
      <c r="B1646" s="51"/>
      <c r="C1646" s="774" t="s">
        <v>108</v>
      </c>
      <c r="D1646" s="774"/>
      <c r="E1646" s="774"/>
      <c r="F1646" s="51"/>
      <c r="G1646" s="51"/>
      <c r="H1646" s="100"/>
    </row>
    <row r="1647" spans="1:8" ht="17.25" customHeight="1" x14ac:dyDescent="0.25">
      <c r="A1647" s="51"/>
      <c r="B1647" s="51"/>
      <c r="C1647" s="166"/>
      <c r="D1647" s="166"/>
      <c r="E1647" s="166"/>
      <c r="F1647" s="51"/>
      <c r="G1647" s="51"/>
      <c r="H1647" s="100"/>
    </row>
    <row r="1648" spans="1:8" ht="17.25" customHeight="1" x14ac:dyDescent="0.25">
      <c r="A1648" s="49" t="s">
        <v>58</v>
      </c>
      <c r="B1648" s="762" t="s">
        <v>39</v>
      </c>
      <c r="C1648" s="120" t="s">
        <v>59</v>
      </c>
      <c r="D1648" s="161" t="s">
        <v>351</v>
      </c>
      <c r="E1648" s="120" t="s">
        <v>59</v>
      </c>
      <c r="F1648" s="766" t="s">
        <v>41</v>
      </c>
      <c r="G1648" s="767"/>
      <c r="H1648" s="769" t="s">
        <v>10</v>
      </c>
    </row>
    <row r="1649" spans="1:8" ht="17.25" customHeight="1" x14ac:dyDescent="0.25">
      <c r="A1649" s="62" t="s">
        <v>339</v>
      </c>
      <c r="B1649" s="763"/>
      <c r="C1649" s="33" t="s">
        <v>563</v>
      </c>
      <c r="D1649" s="180" t="s">
        <v>645</v>
      </c>
      <c r="E1649" s="33" t="s">
        <v>655</v>
      </c>
      <c r="F1649" s="34" t="s">
        <v>8</v>
      </c>
      <c r="G1649" s="85" t="s">
        <v>9</v>
      </c>
      <c r="H1649" s="770"/>
    </row>
    <row r="1650" spans="1:8" ht="17.25" customHeight="1" x14ac:dyDescent="0.25">
      <c r="A1650" s="74">
        <v>1</v>
      </c>
      <c r="B1650" s="126">
        <v>2</v>
      </c>
      <c r="C1650" s="127">
        <v>3</v>
      </c>
      <c r="D1650" s="153">
        <v>4</v>
      </c>
      <c r="E1650" s="127">
        <v>5</v>
      </c>
      <c r="F1650" s="127">
        <v>6</v>
      </c>
      <c r="G1650" s="127">
        <v>7</v>
      </c>
      <c r="H1650" s="129">
        <v>8</v>
      </c>
    </row>
    <row r="1651" spans="1:8" ht="19.5" customHeight="1" x14ac:dyDescent="0.25">
      <c r="A1651" s="691">
        <v>111</v>
      </c>
      <c r="B1651" s="717" t="s">
        <v>128</v>
      </c>
      <c r="C1651" s="271">
        <f>C604</f>
        <v>32417.49</v>
      </c>
      <c r="D1651" s="271">
        <f>D604</f>
        <v>162459.07999999999</v>
      </c>
      <c r="E1651" s="271">
        <f>E604</f>
        <v>48046.9</v>
      </c>
      <c r="F1651" s="269">
        <f t="shared" ref="F1651:F1656" si="228">E1651/C1651</f>
        <v>1.4821289371879192</v>
      </c>
      <c r="G1651" s="622">
        <f t="shared" ref="G1651:G1656" si="229">E1651/D1651</f>
        <v>0.29574770459121158</v>
      </c>
      <c r="H1651" s="641">
        <f>E1651/E1656</f>
        <v>0.11732616323698496</v>
      </c>
    </row>
    <row r="1652" spans="1:8" ht="19.5" customHeight="1" x14ac:dyDescent="0.25">
      <c r="A1652" s="266">
        <v>130</v>
      </c>
      <c r="B1652" s="267" t="s">
        <v>129</v>
      </c>
      <c r="C1652" s="271">
        <f>C861</f>
        <v>265195.36</v>
      </c>
      <c r="D1652" s="271">
        <f>D861</f>
        <v>1127523</v>
      </c>
      <c r="E1652" s="271">
        <f>E861</f>
        <v>194022.54</v>
      </c>
      <c r="F1652" s="301">
        <f t="shared" si="228"/>
        <v>0.73162117165247542</v>
      </c>
      <c r="G1652" s="622">
        <f t="shared" si="229"/>
        <v>0.17207856513791736</v>
      </c>
      <c r="H1652" s="270">
        <f>E1652/E1656</f>
        <v>0.47378540966627281</v>
      </c>
    </row>
    <row r="1653" spans="1:8" ht="17.25" customHeight="1" x14ac:dyDescent="0.25">
      <c r="A1653" s="266">
        <v>132</v>
      </c>
      <c r="B1653" s="267" t="s">
        <v>130</v>
      </c>
      <c r="C1653" s="271">
        <f>C962</f>
        <v>122563.26</v>
      </c>
      <c r="D1653" s="271">
        <f>D962</f>
        <v>511040</v>
      </c>
      <c r="E1653" s="271">
        <f>E962</f>
        <v>167446.21</v>
      </c>
      <c r="F1653" s="301">
        <f t="shared" si="228"/>
        <v>1.3662023187046428</v>
      </c>
      <c r="G1653" s="622">
        <f t="shared" si="229"/>
        <v>0.32765773716343144</v>
      </c>
      <c r="H1653" s="270">
        <f>E1653/E1656</f>
        <v>0.40888842709674217</v>
      </c>
    </row>
    <row r="1654" spans="1:8" ht="17.25" customHeight="1" x14ac:dyDescent="0.25">
      <c r="A1654" s="266">
        <v>200</v>
      </c>
      <c r="B1654" s="267" t="s">
        <v>131</v>
      </c>
      <c r="C1654" s="271">
        <f>C1065</f>
        <v>0</v>
      </c>
      <c r="D1654" s="271">
        <f>D1065</f>
        <v>0</v>
      </c>
      <c r="E1654" s="271">
        <f>E1065</f>
        <v>0</v>
      </c>
      <c r="F1654" s="301" t="e">
        <f t="shared" si="228"/>
        <v>#DIV/0!</v>
      </c>
      <c r="G1654" s="622" t="e">
        <f t="shared" si="229"/>
        <v>#DIV/0!</v>
      </c>
      <c r="H1654" s="270">
        <f>E1654/E1656</f>
        <v>0</v>
      </c>
    </row>
    <row r="1655" spans="1:8" ht="17.25" customHeight="1" x14ac:dyDescent="0.25">
      <c r="A1655" s="266">
        <v>300</v>
      </c>
      <c r="B1655" s="421" t="s">
        <v>132</v>
      </c>
      <c r="C1655" s="271">
        <f>C1167</f>
        <v>884445.37</v>
      </c>
      <c r="D1655" s="271">
        <f>D1167</f>
        <v>7164776.8200000003</v>
      </c>
      <c r="E1655" s="271">
        <f>E1167</f>
        <v>0</v>
      </c>
      <c r="F1655" s="301">
        <f t="shared" si="228"/>
        <v>0</v>
      </c>
      <c r="G1655" s="622">
        <f t="shared" si="229"/>
        <v>0</v>
      </c>
      <c r="H1655" s="270">
        <f>E1655/E1656</f>
        <v>0</v>
      </c>
    </row>
    <row r="1656" spans="1:8" ht="17.25" customHeight="1" x14ac:dyDescent="0.25">
      <c r="A1656" s="587"/>
      <c r="B1656" s="612" t="s">
        <v>54</v>
      </c>
      <c r="C1656" s="694">
        <f>C1651+C1652+C1653+C1654+C1655</f>
        <v>1304621.48</v>
      </c>
      <c r="D1656" s="694">
        <f>D1651+D1652+D1653+D1654+D1655</f>
        <v>8965798.9000000004</v>
      </c>
      <c r="E1656" s="694">
        <f>E1651+E1652+E1653+E1654+E1655</f>
        <v>409515.65</v>
      </c>
      <c r="F1656" s="613">
        <f t="shared" si="228"/>
        <v>0.3138961425041078</v>
      </c>
      <c r="G1656" s="563">
        <f t="shared" si="229"/>
        <v>4.5675310651904097E-2</v>
      </c>
      <c r="H1656" s="276">
        <f>H1651+H1652+H1653+H1654+H1655</f>
        <v>1</v>
      </c>
    </row>
    <row r="1657" spans="1:8" ht="17.25" customHeight="1" x14ac:dyDescent="0.25">
      <c r="A1657" s="38"/>
      <c r="B1657" s="38"/>
      <c r="C1657" s="38"/>
      <c r="D1657" s="38"/>
      <c r="E1657" s="38"/>
      <c r="F1657" s="38"/>
      <c r="G1657" s="51"/>
      <c r="H1657" s="100"/>
    </row>
    <row r="1658" spans="1:8" ht="17.25" customHeight="1" x14ac:dyDescent="0.25">
      <c r="A1658" s="221"/>
      <c r="B1658" s="771" t="s">
        <v>870</v>
      </c>
      <c r="C1658" s="771"/>
      <c r="D1658" s="771"/>
      <c r="E1658" s="771"/>
      <c r="F1658" s="771"/>
      <c r="G1658" s="771"/>
      <c r="H1658" s="771"/>
    </row>
    <row r="1659" spans="1:8" ht="18.75" customHeight="1" x14ac:dyDescent="0.25">
      <c r="A1659" s="771" t="s">
        <v>871</v>
      </c>
      <c r="B1659" s="771"/>
      <c r="C1659" s="771"/>
      <c r="D1659" s="771"/>
      <c r="E1659" s="771"/>
      <c r="F1659" s="771"/>
      <c r="G1659" s="771"/>
      <c r="H1659" s="771"/>
    </row>
    <row r="1660" spans="1:8" ht="17.25" customHeight="1" x14ac:dyDescent="0.25">
      <c r="A1660" s="761" t="s">
        <v>872</v>
      </c>
      <c r="B1660" s="761"/>
      <c r="C1660" s="761"/>
      <c r="D1660" s="761"/>
      <c r="E1660" s="761"/>
      <c r="F1660" s="761"/>
      <c r="G1660" s="761"/>
      <c r="H1660" s="761"/>
    </row>
    <row r="1661" spans="1:8" ht="21.75" customHeight="1" x14ac:dyDescent="0.25">
      <c r="A1661" s="761" t="s">
        <v>873</v>
      </c>
      <c r="B1661" s="761"/>
      <c r="C1661" s="761"/>
      <c r="D1661" s="761"/>
      <c r="E1661" s="761"/>
      <c r="F1661" s="761"/>
      <c r="G1661" s="761"/>
      <c r="H1661" s="761"/>
    </row>
    <row r="1662" spans="1:8" ht="17.25" customHeight="1" x14ac:dyDescent="0.25">
      <c r="A1662" s="761" t="s">
        <v>874</v>
      </c>
      <c r="B1662" s="761"/>
      <c r="C1662" s="761"/>
      <c r="D1662" s="761"/>
      <c r="E1662" s="761"/>
      <c r="F1662" s="761"/>
      <c r="G1662" s="761"/>
      <c r="H1662" s="761"/>
    </row>
    <row r="1663" spans="1:8" ht="17.25" customHeight="1" x14ac:dyDescent="0.25">
      <c r="A1663" s="761" t="s">
        <v>875</v>
      </c>
      <c r="B1663" s="761"/>
      <c r="C1663" s="761"/>
      <c r="D1663" s="761"/>
      <c r="E1663" s="761"/>
      <c r="F1663" s="761"/>
      <c r="G1663" s="761"/>
      <c r="H1663" s="761"/>
    </row>
    <row r="1664" spans="1:8" ht="17.25" customHeight="1" x14ac:dyDescent="0.25">
      <c r="A1664" s="761" t="s">
        <v>876</v>
      </c>
      <c r="B1664" s="761"/>
      <c r="C1664" s="761"/>
      <c r="D1664" s="761"/>
      <c r="E1664" s="761"/>
      <c r="F1664" s="761"/>
      <c r="G1664" s="761"/>
      <c r="H1664" s="761"/>
    </row>
    <row r="1665" spans="1:8" ht="17.25" customHeight="1" x14ac:dyDescent="0.25">
      <c r="A1665" s="761" t="s">
        <v>877</v>
      </c>
      <c r="B1665" s="761"/>
      <c r="C1665" s="761"/>
      <c r="D1665" s="761"/>
      <c r="E1665" s="761"/>
      <c r="F1665" s="761"/>
      <c r="G1665" s="761"/>
      <c r="H1665" s="761"/>
    </row>
    <row r="1666" spans="1:8" ht="17.25" customHeight="1" x14ac:dyDescent="0.25">
      <c r="A1666" s="761" t="s">
        <v>878</v>
      </c>
      <c r="B1666" s="761"/>
      <c r="C1666" s="761"/>
      <c r="D1666" s="761"/>
      <c r="E1666" s="761"/>
      <c r="F1666" s="761"/>
      <c r="G1666" s="761"/>
      <c r="H1666" s="761"/>
    </row>
    <row r="1667" spans="1:8" ht="17.25" customHeight="1" x14ac:dyDescent="0.25">
      <c r="A1667" s="202"/>
      <c r="B1667" s="761" t="s">
        <v>823</v>
      </c>
      <c r="C1667" s="761"/>
      <c r="D1667" s="761"/>
      <c r="E1667" s="761"/>
      <c r="F1667" s="761"/>
      <c r="G1667" s="761"/>
      <c r="H1667" s="761"/>
    </row>
    <row r="1668" spans="1:8" ht="17.25" customHeight="1" x14ac:dyDescent="0.25">
      <c r="A1668" s="761"/>
      <c r="B1668" s="761"/>
      <c r="C1668" s="761"/>
      <c r="D1668" s="761"/>
      <c r="E1668" s="761"/>
      <c r="F1668" s="761"/>
      <c r="G1668" s="761"/>
      <c r="H1668" s="761"/>
    </row>
    <row r="1669" spans="1:8" ht="17.25" customHeight="1" x14ac:dyDescent="0.25">
      <c r="A1669" s="55"/>
      <c r="B1669" s="55"/>
      <c r="C1669" s="55"/>
      <c r="D1669" s="55"/>
      <c r="E1669" s="55"/>
      <c r="F1669" s="55"/>
      <c r="G1669" s="55"/>
      <c r="H1669" s="55"/>
    </row>
    <row r="1670" spans="1:8" ht="17.25" customHeight="1" x14ac:dyDescent="0.25">
      <c r="A1670" s="55"/>
      <c r="B1670" s="55"/>
      <c r="C1670" s="55"/>
      <c r="D1670" s="55"/>
      <c r="E1670" s="55"/>
      <c r="F1670" s="55"/>
      <c r="G1670" s="55"/>
      <c r="H1670" s="737">
        <v>31</v>
      </c>
    </row>
    <row r="1671" spans="1:8" ht="17.25" customHeight="1" x14ac:dyDescent="0.25">
      <c r="A1671" s="55"/>
      <c r="B1671" s="55"/>
      <c r="C1671" s="55"/>
      <c r="D1671" s="55"/>
      <c r="E1671" s="55"/>
      <c r="F1671" s="55"/>
      <c r="G1671" s="55"/>
      <c r="H1671" s="55"/>
    </row>
    <row r="1672" spans="1:8" ht="17.25" customHeight="1" x14ac:dyDescent="0.25">
      <c r="A1672" s="37"/>
      <c r="B1672" s="37"/>
      <c r="C1672" s="37"/>
      <c r="D1672" s="37"/>
      <c r="E1672" s="108"/>
      <c r="F1672" s="108"/>
      <c r="G1672" s="108"/>
      <c r="H1672" s="100"/>
    </row>
    <row r="1673" spans="1:8" ht="17.25" customHeight="1" x14ac:dyDescent="0.25">
      <c r="A1673" s="55"/>
      <c r="B1673" s="778" t="s">
        <v>455</v>
      </c>
      <c r="C1673" s="778"/>
      <c r="D1673" s="778"/>
      <c r="E1673" s="113"/>
      <c r="F1673" s="55"/>
      <c r="G1673" s="55"/>
      <c r="H1673" s="100"/>
    </row>
    <row r="1674" spans="1:8" ht="17.25" customHeight="1" x14ac:dyDescent="0.25">
      <c r="A1674" s="108"/>
      <c r="B1674" s="108"/>
      <c r="C1674" s="108"/>
      <c r="D1674" s="108"/>
      <c r="E1674" s="37"/>
      <c r="F1674" s="37"/>
      <c r="G1674" s="37"/>
      <c r="H1674" s="100"/>
    </row>
    <row r="1675" spans="1:8" ht="17.25" customHeight="1" x14ac:dyDescent="0.25">
      <c r="A1675" s="212"/>
      <c r="B1675" s="764" t="s">
        <v>879</v>
      </c>
      <c r="C1675" s="764"/>
      <c r="D1675" s="764"/>
      <c r="E1675" s="764"/>
      <c r="F1675" s="764"/>
      <c r="G1675" s="764"/>
      <c r="H1675" s="764"/>
    </row>
    <row r="1676" spans="1:8" ht="17.25" customHeight="1" x14ac:dyDescent="0.25">
      <c r="A1676" s="240"/>
      <c r="B1676" s="783" t="s">
        <v>272</v>
      </c>
      <c r="C1676" s="783"/>
      <c r="D1676" s="240"/>
      <c r="E1676" s="214"/>
      <c r="F1676" s="214"/>
      <c r="G1676" s="214"/>
      <c r="H1676" s="214"/>
    </row>
    <row r="1677" spans="1:8" ht="17.25" customHeight="1" x14ac:dyDescent="0.25">
      <c r="A1677" s="51"/>
      <c r="B1677" s="51"/>
      <c r="C1677" s="760" t="s">
        <v>108</v>
      </c>
      <c r="D1677" s="760"/>
      <c r="E1677" s="760"/>
    </row>
    <row r="1678" spans="1:8" ht="21.75" customHeight="1" x14ac:dyDescent="0.25">
      <c r="A1678" s="51"/>
      <c r="B1678" s="51" t="s">
        <v>56</v>
      </c>
      <c r="C1678" s="776"/>
      <c r="D1678" s="776"/>
      <c r="E1678" s="776"/>
      <c r="F1678" s="51"/>
      <c r="G1678" s="51"/>
      <c r="H1678" s="100"/>
    </row>
    <row r="1679" spans="1:8" ht="17.25" customHeight="1" x14ac:dyDescent="0.25">
      <c r="A1679" s="49" t="s">
        <v>58</v>
      </c>
      <c r="B1679" s="762" t="s">
        <v>39</v>
      </c>
      <c r="C1679" s="120" t="s">
        <v>59</v>
      </c>
      <c r="D1679" s="161" t="s">
        <v>351</v>
      </c>
      <c r="E1679" s="120" t="s">
        <v>59</v>
      </c>
      <c r="F1679" s="766" t="s">
        <v>41</v>
      </c>
      <c r="G1679" s="767"/>
      <c r="H1679" s="769" t="s">
        <v>10</v>
      </c>
    </row>
    <row r="1680" spans="1:8" ht="18" customHeight="1" x14ac:dyDescent="0.25">
      <c r="A1680" s="62" t="s">
        <v>339</v>
      </c>
      <c r="B1680" s="763"/>
      <c r="C1680" s="33" t="s">
        <v>563</v>
      </c>
      <c r="D1680" s="180" t="s">
        <v>645</v>
      </c>
      <c r="E1680" s="33" t="s">
        <v>655</v>
      </c>
      <c r="F1680" s="34" t="s">
        <v>8</v>
      </c>
      <c r="G1680" s="85" t="s">
        <v>9</v>
      </c>
      <c r="H1680" s="770"/>
    </row>
    <row r="1681" spans="1:8" ht="17.25" customHeight="1" x14ac:dyDescent="0.25">
      <c r="A1681" s="74">
        <v>1</v>
      </c>
      <c r="B1681" s="126">
        <v>2</v>
      </c>
      <c r="C1681" s="127">
        <v>3</v>
      </c>
      <c r="D1681" s="153">
        <v>4</v>
      </c>
      <c r="E1681" s="127">
        <v>5</v>
      </c>
      <c r="F1681" s="127">
        <v>6</v>
      </c>
      <c r="G1681" s="127">
        <v>7</v>
      </c>
      <c r="H1681" s="129">
        <v>8</v>
      </c>
    </row>
    <row r="1682" spans="1:8" ht="17.25" customHeight="1" x14ac:dyDescent="0.25">
      <c r="A1682" s="266">
        <v>111</v>
      </c>
      <c r="B1682" s="267" t="s">
        <v>128</v>
      </c>
      <c r="C1682" s="271">
        <f>C605</f>
        <v>90049.65</v>
      </c>
      <c r="D1682" s="271">
        <f>D605</f>
        <v>442428</v>
      </c>
      <c r="E1682" s="271">
        <f>E605</f>
        <v>121219.77</v>
      </c>
      <c r="F1682" s="301">
        <f t="shared" ref="F1682:F1687" si="230">E1682/C1682</f>
        <v>1.3461437107195864</v>
      </c>
      <c r="G1682" s="622">
        <f t="shared" ref="G1682:G1687" si="231">E1682/D1682</f>
        <v>0.27398756407822289</v>
      </c>
      <c r="H1682" s="270">
        <f>E1682/E1687</f>
        <v>0.95993860245756468</v>
      </c>
    </row>
    <row r="1683" spans="1:8" ht="17.25" customHeight="1" x14ac:dyDescent="0.25">
      <c r="A1683" s="266">
        <v>130</v>
      </c>
      <c r="B1683" s="267" t="s">
        <v>129</v>
      </c>
      <c r="C1683" s="271">
        <f>C862</f>
        <v>11498.67</v>
      </c>
      <c r="D1683" s="271">
        <f>D862</f>
        <v>46500</v>
      </c>
      <c r="E1683" s="271">
        <f>E862</f>
        <v>2695.03</v>
      </c>
      <c r="F1683" s="301">
        <f t="shared" si="230"/>
        <v>0.23437754105474809</v>
      </c>
      <c r="G1683" s="622">
        <f t="shared" si="231"/>
        <v>5.7957634408602153E-2</v>
      </c>
      <c r="H1683" s="270">
        <f>E1683/E1687</f>
        <v>2.1341925758324824E-2</v>
      </c>
    </row>
    <row r="1684" spans="1:8" ht="17.25" customHeight="1" x14ac:dyDescent="0.25">
      <c r="A1684" s="266">
        <v>132</v>
      </c>
      <c r="B1684" s="267" t="s">
        <v>130</v>
      </c>
      <c r="C1684" s="271">
        <f>C963</f>
        <v>5010.84</v>
      </c>
      <c r="D1684" s="271">
        <f>D963</f>
        <v>19500</v>
      </c>
      <c r="E1684" s="271">
        <f>E963</f>
        <v>2363.87</v>
      </c>
      <c r="F1684" s="301">
        <f>E1684/C1684</f>
        <v>0.47175124330451579</v>
      </c>
      <c r="G1684" s="622">
        <f>E1684/D1684</f>
        <v>0.12122410256410256</v>
      </c>
      <c r="H1684" s="270">
        <f>E1684/E1687</f>
        <v>1.871947178411049E-2</v>
      </c>
    </row>
    <row r="1685" spans="1:8" ht="17.25" customHeight="1" x14ac:dyDescent="0.25">
      <c r="A1685" s="266">
        <v>200</v>
      </c>
      <c r="B1685" s="267" t="s">
        <v>131</v>
      </c>
      <c r="C1685" s="271">
        <f>C1066</f>
        <v>0</v>
      </c>
      <c r="D1685" s="271">
        <f>D1066</f>
        <v>0</v>
      </c>
      <c r="E1685" s="271">
        <f>E1066</f>
        <v>0</v>
      </c>
      <c r="F1685" s="301" t="e">
        <f>E1685/C1685</f>
        <v>#DIV/0!</v>
      </c>
      <c r="G1685" s="622" t="e">
        <f>E1685/D1685</f>
        <v>#DIV/0!</v>
      </c>
      <c r="H1685" s="270">
        <f>E1685/E1687</f>
        <v>0</v>
      </c>
    </row>
    <row r="1686" spans="1:8" ht="17.25" customHeight="1" x14ac:dyDescent="0.25">
      <c r="A1686" s="266">
        <v>300</v>
      </c>
      <c r="B1686" s="421" t="s">
        <v>322</v>
      </c>
      <c r="C1686" s="271">
        <f>C1168</f>
        <v>0</v>
      </c>
      <c r="D1686" s="271">
        <f>D1168</f>
        <v>0</v>
      </c>
      <c r="E1686" s="271">
        <f>E1168</f>
        <v>0</v>
      </c>
      <c r="F1686" s="301" t="e">
        <f t="shared" si="230"/>
        <v>#DIV/0!</v>
      </c>
      <c r="G1686" s="622" t="e">
        <f t="shared" si="231"/>
        <v>#DIV/0!</v>
      </c>
      <c r="H1686" s="270">
        <f>E1686/E1687</f>
        <v>0</v>
      </c>
    </row>
    <row r="1687" spans="1:8" ht="17.25" customHeight="1" x14ac:dyDescent="0.25">
      <c r="A1687" s="587"/>
      <c r="B1687" s="612" t="s">
        <v>54</v>
      </c>
      <c r="C1687" s="694">
        <f>C1682+C1683+C1684+C1685+C1686</f>
        <v>106559.15999999999</v>
      </c>
      <c r="D1687" s="694">
        <f>D1682+D1683+D1684+D1685+D1686</f>
        <v>508428</v>
      </c>
      <c r="E1687" s="274">
        <f>E1682+E1683+E1684+E1685+E1686</f>
        <v>126278.67</v>
      </c>
      <c r="F1687" s="613">
        <f t="shared" si="230"/>
        <v>1.1850569204937427</v>
      </c>
      <c r="G1687" s="563">
        <f t="shared" si="231"/>
        <v>0.24837080176544171</v>
      </c>
      <c r="H1687" s="276">
        <f>H1682+H1683+H1684+H1685+H1686</f>
        <v>1</v>
      </c>
    </row>
    <row r="1688" spans="1:8" ht="17.25" customHeight="1" x14ac:dyDescent="0.25"/>
    <row r="1689" spans="1:8" ht="17.25" customHeight="1" x14ac:dyDescent="0.25">
      <c r="A1689" s="221"/>
      <c r="B1689" s="202" t="s">
        <v>880</v>
      </c>
      <c r="C1689" s="221"/>
      <c r="D1689" s="221"/>
      <c r="E1689" s="221"/>
      <c r="F1689" s="221"/>
      <c r="G1689" s="221"/>
      <c r="H1689" s="221"/>
    </row>
    <row r="1690" spans="1:8" ht="17.25" customHeight="1" x14ac:dyDescent="0.25">
      <c r="A1690" s="202" t="s">
        <v>881</v>
      </c>
      <c r="B1690" s="221"/>
      <c r="C1690" s="221"/>
      <c r="D1690" s="221"/>
      <c r="E1690" s="221"/>
      <c r="F1690" s="221"/>
      <c r="G1690" s="221"/>
      <c r="H1690" s="221"/>
    </row>
    <row r="1691" spans="1:8" ht="17.25" customHeight="1" x14ac:dyDescent="0.25">
      <c r="A1691" s="202" t="s">
        <v>882</v>
      </c>
      <c r="B1691" s="202"/>
      <c r="C1691" s="202"/>
      <c r="D1691" s="202"/>
      <c r="E1691" s="202"/>
      <c r="F1691" s="202"/>
      <c r="G1691" s="202"/>
      <c r="H1691" s="202"/>
    </row>
    <row r="1692" spans="1:8" ht="17.25" customHeight="1" x14ac:dyDescent="0.25">
      <c r="A1692" s="202" t="s">
        <v>883</v>
      </c>
      <c r="B1692" s="202"/>
      <c r="C1692" s="202"/>
      <c r="D1692" s="202"/>
      <c r="E1692" s="202"/>
      <c r="F1692" s="202"/>
      <c r="G1692" s="202"/>
      <c r="H1692" s="202"/>
    </row>
    <row r="1693" spans="1:8" ht="17.25" customHeight="1" x14ac:dyDescent="0.25">
      <c r="A1693" s="202" t="s">
        <v>884</v>
      </c>
      <c r="B1693" s="202"/>
      <c r="C1693" s="202"/>
      <c r="D1693" s="202"/>
      <c r="E1693" s="202"/>
      <c r="F1693" s="202"/>
      <c r="G1693" s="202"/>
      <c r="H1693" s="202"/>
    </row>
    <row r="1694" spans="1:8" ht="17.25" customHeight="1" x14ac:dyDescent="0.25">
      <c r="A1694" s="224" t="s">
        <v>885</v>
      </c>
      <c r="B1694" s="224"/>
      <c r="C1694" s="224"/>
      <c r="D1694" s="224"/>
      <c r="E1694" s="224"/>
      <c r="F1694" s="224"/>
      <c r="G1694" s="224"/>
      <c r="H1694" s="224"/>
    </row>
    <row r="1695" spans="1:8" ht="17.25" customHeight="1" x14ac:dyDescent="0.25">
      <c r="A1695" s="761" t="s">
        <v>886</v>
      </c>
      <c r="B1695" s="761"/>
      <c r="C1695" s="761"/>
      <c r="D1695" s="761"/>
      <c r="E1695" s="761"/>
      <c r="F1695" s="761"/>
      <c r="G1695" s="761"/>
      <c r="H1695" s="761"/>
    </row>
    <row r="1696" spans="1:8" ht="17.25" customHeight="1" x14ac:dyDescent="0.25">
      <c r="A1696" s="214" t="s">
        <v>887</v>
      </c>
      <c r="B1696" s="214"/>
      <c r="C1696" s="214"/>
      <c r="D1696" s="214"/>
      <c r="E1696" s="214"/>
      <c r="F1696" s="214"/>
      <c r="G1696" s="214"/>
      <c r="H1696" s="214"/>
    </row>
    <row r="1697" spans="1:8" ht="17.25" customHeight="1" x14ac:dyDescent="0.25">
      <c r="A1697" s="761" t="s">
        <v>888</v>
      </c>
      <c r="B1697" s="761"/>
      <c r="C1697" s="761"/>
      <c r="D1697" s="761"/>
      <c r="E1697" s="761"/>
      <c r="F1697" s="761"/>
      <c r="G1697" s="761"/>
      <c r="H1697" s="761"/>
    </row>
    <row r="1698" spans="1:8" ht="17.25" customHeight="1" x14ac:dyDescent="0.25">
      <c r="A1698" s="761" t="s">
        <v>890</v>
      </c>
      <c r="B1698" s="761"/>
      <c r="C1698" s="761"/>
      <c r="D1698" s="761"/>
      <c r="E1698" s="761"/>
      <c r="F1698" s="761"/>
      <c r="G1698" s="761"/>
      <c r="H1698" s="761"/>
    </row>
    <row r="1699" spans="1:8" ht="17.25" customHeight="1" x14ac:dyDescent="0.25">
      <c r="A1699" s="761" t="s">
        <v>889</v>
      </c>
      <c r="B1699" s="761"/>
      <c r="C1699" s="761"/>
      <c r="D1699" s="761"/>
      <c r="E1699" s="761"/>
      <c r="F1699" s="761"/>
      <c r="G1699" s="761"/>
      <c r="H1699" s="761"/>
    </row>
    <row r="1700" spans="1:8" ht="17.25" customHeight="1" x14ac:dyDescent="0.25">
      <c r="A1700" s="202"/>
      <c r="B1700" s="202"/>
      <c r="C1700" s="202"/>
      <c r="D1700" s="202"/>
      <c r="E1700" s="202"/>
      <c r="F1700" s="202"/>
      <c r="G1700" s="202"/>
      <c r="H1700" s="202"/>
    </row>
    <row r="1701" spans="1:8" ht="17.25" customHeight="1" x14ac:dyDescent="0.25">
      <c r="A1701" s="202"/>
      <c r="B1701" s="202"/>
      <c r="C1701" s="202"/>
      <c r="D1701" s="202"/>
      <c r="E1701" s="202"/>
      <c r="F1701" s="202"/>
      <c r="G1701" s="202"/>
      <c r="H1701" s="202"/>
    </row>
    <row r="1702" spans="1:8" ht="17.25" customHeight="1" x14ac:dyDescent="0.25">
      <c r="A1702" s="202"/>
      <c r="B1702" s="202"/>
      <c r="C1702" s="202"/>
      <c r="D1702" s="202"/>
      <c r="E1702" s="202"/>
      <c r="F1702" s="202"/>
      <c r="G1702" s="202"/>
      <c r="H1702" s="202"/>
    </row>
    <row r="1703" spans="1:8" ht="17.25" customHeight="1" x14ac:dyDescent="0.25">
      <c r="A1703" s="202"/>
      <c r="B1703" s="202"/>
      <c r="C1703" s="202"/>
      <c r="D1703" s="202"/>
      <c r="E1703" s="202"/>
      <c r="F1703" s="202"/>
      <c r="G1703" s="202"/>
      <c r="H1703" s="202"/>
    </row>
    <row r="1704" spans="1:8" ht="17.25" customHeight="1" x14ac:dyDescent="0.25">
      <c r="A1704" s="202"/>
      <c r="B1704" s="202"/>
      <c r="C1704" s="202"/>
      <c r="D1704" s="202"/>
      <c r="E1704" s="202"/>
      <c r="F1704" s="202"/>
      <c r="G1704" s="202"/>
      <c r="H1704" s="202"/>
    </row>
    <row r="1705" spans="1:8" ht="17.25" customHeight="1" x14ac:dyDescent="0.25">
      <c r="A1705" s="202"/>
      <c r="B1705" s="202"/>
      <c r="C1705" s="202"/>
      <c r="D1705" s="202"/>
      <c r="E1705" s="202"/>
      <c r="F1705" s="202"/>
      <c r="G1705" s="202"/>
      <c r="H1705" s="202"/>
    </row>
    <row r="1706" spans="1:8" ht="17.25" customHeight="1" x14ac:dyDescent="0.25">
      <c r="A1706" s="202"/>
      <c r="B1706" s="202"/>
      <c r="C1706" s="202"/>
      <c r="D1706" s="202"/>
      <c r="E1706" s="202"/>
      <c r="F1706" s="202"/>
      <c r="G1706" s="202"/>
      <c r="H1706" s="202"/>
    </row>
    <row r="1707" spans="1:8" ht="17.25" customHeight="1" x14ac:dyDescent="0.25">
      <c r="A1707" s="202"/>
      <c r="B1707" s="202"/>
      <c r="C1707" s="202"/>
      <c r="D1707" s="202"/>
      <c r="E1707" s="202"/>
      <c r="F1707" s="202"/>
      <c r="G1707" s="202"/>
      <c r="H1707" s="202"/>
    </row>
    <row r="1708" spans="1:8" ht="17.25" customHeight="1" x14ac:dyDescent="0.25">
      <c r="A1708" s="202"/>
      <c r="B1708" s="202"/>
      <c r="C1708" s="202"/>
      <c r="D1708" s="202"/>
      <c r="E1708" s="202"/>
      <c r="F1708" s="202"/>
      <c r="G1708" s="202"/>
      <c r="H1708" s="202"/>
    </row>
    <row r="1709" spans="1:8" ht="17.25" customHeight="1" x14ac:dyDescent="0.25">
      <c r="A1709" s="202"/>
      <c r="B1709" s="202"/>
      <c r="C1709" s="202"/>
      <c r="D1709" s="202"/>
      <c r="E1709" s="202"/>
      <c r="F1709" s="202"/>
      <c r="G1709" s="202"/>
      <c r="H1709" s="202"/>
    </row>
    <row r="1710" spans="1:8" ht="17.25" customHeight="1" x14ac:dyDescent="0.25">
      <c r="A1710" s="202"/>
      <c r="B1710" s="202"/>
      <c r="C1710" s="202"/>
      <c r="D1710" s="202"/>
      <c r="E1710" s="202"/>
      <c r="F1710" s="202"/>
      <c r="G1710" s="202"/>
      <c r="H1710" s="202"/>
    </row>
    <row r="1711" spans="1:8" ht="17.25" customHeight="1" x14ac:dyDescent="0.25">
      <c r="A1711" s="202"/>
      <c r="B1711" s="202"/>
      <c r="C1711" s="202"/>
      <c r="D1711" s="202"/>
      <c r="E1711" s="202"/>
      <c r="F1711" s="202"/>
      <c r="G1711" s="202"/>
      <c r="H1711" s="202"/>
    </row>
    <row r="1712" spans="1:8" ht="17.25" customHeight="1" x14ac:dyDescent="0.25">
      <c r="A1712" s="202"/>
      <c r="B1712" s="202"/>
      <c r="C1712" s="202"/>
      <c r="D1712" s="202"/>
      <c r="E1712" s="202"/>
      <c r="F1712" s="202"/>
      <c r="G1712" s="202"/>
      <c r="H1712" s="202"/>
    </row>
    <row r="1713" spans="1:8" ht="17.25" customHeight="1" x14ac:dyDescent="0.25">
      <c r="A1713" s="202"/>
      <c r="B1713" s="202"/>
      <c r="C1713" s="202"/>
      <c r="D1713" s="202"/>
      <c r="E1713" s="202"/>
      <c r="F1713" s="202"/>
      <c r="G1713" s="202"/>
      <c r="H1713" s="202"/>
    </row>
    <row r="1714" spans="1:8" ht="17.25" customHeight="1" x14ac:dyDescent="0.25">
      <c r="A1714" s="202"/>
      <c r="B1714" s="202"/>
      <c r="C1714" s="202"/>
      <c r="D1714" s="202"/>
      <c r="E1714" s="202"/>
      <c r="F1714" s="202"/>
      <c r="G1714" s="202"/>
      <c r="H1714" s="202"/>
    </row>
    <row r="1715" spans="1:8" ht="17.25" customHeight="1" x14ac:dyDescent="0.25">
      <c r="A1715" s="202"/>
      <c r="B1715" s="202"/>
      <c r="C1715" s="202"/>
      <c r="D1715" s="202"/>
      <c r="E1715" s="202"/>
      <c r="F1715" s="202"/>
      <c r="G1715" s="202"/>
      <c r="H1715" s="202"/>
    </row>
    <row r="1716" spans="1:8" ht="17.25" customHeight="1" x14ac:dyDescent="0.25">
      <c r="A1716" s="202"/>
      <c r="B1716" s="202"/>
      <c r="C1716" s="202"/>
      <c r="D1716" s="202"/>
      <c r="E1716" s="202"/>
      <c r="F1716" s="202"/>
      <c r="G1716" s="202"/>
      <c r="H1716" s="202"/>
    </row>
    <row r="1717" spans="1:8" ht="17.25" customHeight="1" x14ac:dyDescent="0.25">
      <c r="A1717" s="202"/>
      <c r="B1717" s="202"/>
      <c r="C1717" s="202"/>
      <c r="D1717" s="202"/>
      <c r="E1717" s="202"/>
      <c r="F1717" s="202"/>
      <c r="G1717" s="202"/>
      <c r="H1717" s="202"/>
    </row>
    <row r="1718" spans="1:8" ht="17.25" customHeight="1" x14ac:dyDescent="0.25">
      <c r="A1718" s="202"/>
      <c r="B1718" s="202"/>
      <c r="C1718" s="202"/>
      <c r="D1718" s="202"/>
      <c r="E1718" s="202"/>
      <c r="F1718" s="202"/>
      <c r="G1718" s="202"/>
      <c r="H1718" s="202"/>
    </row>
    <row r="1719" spans="1:8" ht="17.25" customHeight="1" x14ac:dyDescent="0.25">
      <c r="A1719" s="202"/>
      <c r="B1719" s="202"/>
      <c r="C1719" s="202"/>
      <c r="D1719" s="202"/>
      <c r="E1719" s="202"/>
      <c r="F1719" s="202"/>
      <c r="G1719" s="202"/>
      <c r="H1719" s="202"/>
    </row>
    <row r="1720" spans="1:8" ht="17.25" customHeight="1" x14ac:dyDescent="0.25">
      <c r="A1720" s="202"/>
      <c r="B1720" s="202"/>
      <c r="C1720" s="202"/>
      <c r="D1720" s="202"/>
      <c r="E1720" s="202"/>
      <c r="F1720" s="202"/>
      <c r="G1720" s="202"/>
      <c r="H1720" s="202"/>
    </row>
    <row r="1721" spans="1:8" ht="17.25" customHeight="1" x14ac:dyDescent="0.25">
      <c r="A1721" s="844">
        <v>32</v>
      </c>
      <c r="B1721" s="844"/>
      <c r="C1721" s="844"/>
      <c r="D1721" s="844"/>
      <c r="E1721" s="844"/>
      <c r="F1721" s="844"/>
      <c r="G1721" s="844"/>
      <c r="H1721" s="844"/>
    </row>
    <row r="1722" spans="1:8" ht="17.25" customHeight="1" x14ac:dyDescent="0.25">
      <c r="A1722" s="55"/>
      <c r="B1722" s="55"/>
      <c r="C1722" s="55"/>
      <c r="D1722" s="55"/>
      <c r="E1722" s="55"/>
      <c r="F1722" s="55"/>
      <c r="G1722" s="55"/>
    </row>
    <row r="1723" spans="1:8" ht="17.25" customHeight="1" x14ac:dyDescent="0.25">
      <c r="A1723" s="108" t="s">
        <v>266</v>
      </c>
      <c r="B1723" s="108"/>
      <c r="C1723" s="108"/>
      <c r="D1723" s="108"/>
      <c r="E1723" s="108"/>
      <c r="F1723" s="108"/>
      <c r="G1723" s="108"/>
      <c r="H1723" s="100"/>
    </row>
    <row r="1724" spans="1:8" ht="17.25" customHeight="1" x14ac:dyDescent="0.3">
      <c r="A1724" s="52"/>
      <c r="B1724" s="845" t="s">
        <v>267</v>
      </c>
      <c r="C1724" s="845"/>
      <c r="D1724" s="845"/>
      <c r="E1724" s="845"/>
      <c r="F1724" s="117"/>
      <c r="G1724" s="52"/>
      <c r="H1724" s="100"/>
    </row>
    <row r="1725" spans="1:8" ht="17.25" customHeight="1" x14ac:dyDescent="0.3">
      <c r="A1725" s="52"/>
      <c r="B1725" s="117"/>
      <c r="C1725" s="117"/>
      <c r="D1725" s="117"/>
      <c r="E1725" s="117"/>
      <c r="F1725" s="117"/>
      <c r="G1725" s="52"/>
      <c r="H1725" s="100"/>
    </row>
    <row r="1726" spans="1:8" ht="17.25" customHeight="1" x14ac:dyDescent="0.25">
      <c r="A1726" s="221"/>
      <c r="B1726" s="771" t="s">
        <v>891</v>
      </c>
      <c r="C1726" s="771"/>
      <c r="D1726" s="771"/>
      <c r="E1726" s="771"/>
      <c r="F1726" s="771"/>
      <c r="G1726" s="771"/>
      <c r="H1726" s="771"/>
    </row>
    <row r="1727" spans="1:8" ht="17.25" customHeight="1" x14ac:dyDescent="0.25">
      <c r="A1727" s="771" t="s">
        <v>892</v>
      </c>
      <c r="B1727" s="771"/>
      <c r="C1727" s="771"/>
      <c r="D1727" s="771"/>
      <c r="E1727" s="771"/>
      <c r="F1727" s="771"/>
      <c r="G1727" s="771"/>
      <c r="H1727" s="771"/>
    </row>
    <row r="1728" spans="1:8" ht="17.25" customHeight="1" x14ac:dyDescent="0.25">
      <c r="A1728" s="51"/>
      <c r="B1728" s="51"/>
      <c r="C1728" s="51"/>
      <c r="D1728" s="760" t="s">
        <v>108</v>
      </c>
      <c r="E1728" s="51"/>
      <c r="F1728" s="51"/>
      <c r="G1728" s="51"/>
      <c r="H1728" s="100"/>
    </row>
    <row r="1729" spans="1:11" ht="21" customHeight="1" x14ac:dyDescent="0.25">
      <c r="A1729" s="51"/>
      <c r="B1729" s="51"/>
      <c r="C1729" s="154"/>
      <c r="D1729" s="776"/>
      <c r="E1729" s="154"/>
      <c r="F1729" s="51"/>
      <c r="G1729" s="51"/>
      <c r="H1729" s="100"/>
    </row>
    <row r="1730" spans="1:11" ht="17.25" customHeight="1" x14ac:dyDescent="0.25">
      <c r="A1730" s="49" t="s">
        <v>58</v>
      </c>
      <c r="B1730" s="762" t="s">
        <v>39</v>
      </c>
      <c r="C1730" s="120" t="s">
        <v>59</v>
      </c>
      <c r="D1730" s="161" t="s">
        <v>351</v>
      </c>
      <c r="E1730" s="120" t="s">
        <v>59</v>
      </c>
      <c r="F1730" s="766" t="s">
        <v>41</v>
      </c>
      <c r="G1730" s="767"/>
      <c r="H1730" s="769" t="s">
        <v>10</v>
      </c>
    </row>
    <row r="1731" spans="1:11" ht="17.25" customHeight="1" x14ac:dyDescent="0.25">
      <c r="A1731" s="62" t="s">
        <v>339</v>
      </c>
      <c r="B1731" s="763"/>
      <c r="C1731" s="33" t="s">
        <v>563</v>
      </c>
      <c r="D1731" s="180" t="s">
        <v>645</v>
      </c>
      <c r="E1731" s="33" t="s">
        <v>655</v>
      </c>
      <c r="F1731" s="34" t="s">
        <v>8</v>
      </c>
      <c r="G1731" s="85" t="s">
        <v>9</v>
      </c>
      <c r="H1731" s="770"/>
    </row>
    <row r="1732" spans="1:11" ht="17.25" customHeight="1" x14ac:dyDescent="0.25">
      <c r="A1732" s="74">
        <v>1</v>
      </c>
      <c r="B1732" s="126">
        <v>2</v>
      </c>
      <c r="C1732" s="127">
        <v>3</v>
      </c>
      <c r="D1732" s="153">
        <v>4</v>
      </c>
      <c r="E1732" s="127">
        <v>5</v>
      </c>
      <c r="F1732" s="127">
        <v>6</v>
      </c>
      <c r="G1732" s="127">
        <v>7</v>
      </c>
      <c r="H1732" s="129">
        <v>8</v>
      </c>
    </row>
    <row r="1733" spans="1:11" ht="17.25" customHeight="1" x14ac:dyDescent="0.25">
      <c r="A1733" s="266">
        <v>111</v>
      </c>
      <c r="B1733" s="267" t="s">
        <v>128</v>
      </c>
      <c r="C1733" s="271">
        <f>C606</f>
        <v>14521.89</v>
      </c>
      <c r="D1733" s="271">
        <f>D606</f>
        <v>76787.62</v>
      </c>
      <c r="E1733" s="271">
        <f>E606</f>
        <v>18655.169999999998</v>
      </c>
      <c r="F1733" s="301">
        <f t="shared" ref="F1733:F1738" si="232">E1733/C1733</f>
        <v>1.2846241088453363</v>
      </c>
      <c r="G1733" s="622">
        <f t="shared" ref="G1733:G1738" si="233">E1733/D1733</f>
        <v>0.24294502160634748</v>
      </c>
      <c r="H1733" s="270">
        <f>E1733/E1738</f>
        <v>1</v>
      </c>
    </row>
    <row r="1734" spans="1:11" ht="17.25" customHeight="1" x14ac:dyDescent="0.3">
      <c r="A1734" s="266">
        <v>130</v>
      </c>
      <c r="B1734" s="267" t="s">
        <v>129</v>
      </c>
      <c r="C1734" s="271">
        <f>C863</f>
        <v>862.58</v>
      </c>
      <c r="D1734" s="271">
        <f>D863</f>
        <v>13500</v>
      </c>
      <c r="E1734" s="271">
        <f>E863</f>
        <v>0</v>
      </c>
      <c r="F1734" s="301">
        <f t="shared" si="232"/>
        <v>0</v>
      </c>
      <c r="G1734" s="622">
        <f t="shared" si="233"/>
        <v>0</v>
      </c>
      <c r="H1734" s="270">
        <f>E1734/E1738</f>
        <v>0</v>
      </c>
      <c r="K1734" s="144"/>
    </row>
    <row r="1735" spans="1:11" ht="17.25" customHeight="1" x14ac:dyDescent="0.25">
      <c r="A1735" s="266">
        <v>132</v>
      </c>
      <c r="B1735" s="267" t="s">
        <v>130</v>
      </c>
      <c r="C1735" s="271">
        <f>C964</f>
        <v>0</v>
      </c>
      <c r="D1735" s="271">
        <f>D964</f>
        <v>0</v>
      </c>
      <c r="E1735" s="271">
        <f>E964</f>
        <v>0</v>
      </c>
      <c r="F1735" s="301" t="e">
        <f t="shared" si="232"/>
        <v>#DIV/0!</v>
      </c>
      <c r="G1735" s="622" t="e">
        <f t="shared" si="233"/>
        <v>#DIV/0!</v>
      </c>
      <c r="H1735" s="270">
        <f>E1735/E1738</f>
        <v>0</v>
      </c>
    </row>
    <row r="1736" spans="1:11" ht="17.25" customHeight="1" x14ac:dyDescent="0.25">
      <c r="A1736" s="266">
        <v>200</v>
      </c>
      <c r="B1736" s="267" t="s">
        <v>131</v>
      </c>
      <c r="C1736" s="271">
        <f>C1067</f>
        <v>0</v>
      </c>
      <c r="D1736" s="271">
        <f>D1067</f>
        <v>0</v>
      </c>
      <c r="E1736" s="271">
        <f>E1067</f>
        <v>0</v>
      </c>
      <c r="F1736" s="301" t="e">
        <f t="shared" si="232"/>
        <v>#DIV/0!</v>
      </c>
      <c r="G1736" s="622" t="e">
        <f t="shared" si="233"/>
        <v>#DIV/0!</v>
      </c>
      <c r="H1736" s="270">
        <f>E1736/E1738</f>
        <v>0</v>
      </c>
    </row>
    <row r="1737" spans="1:11" ht="17.25" customHeight="1" x14ac:dyDescent="0.25">
      <c r="A1737" s="266">
        <v>300</v>
      </c>
      <c r="B1737" s="421" t="s">
        <v>132</v>
      </c>
      <c r="C1737" s="271">
        <f>C1169</f>
        <v>100000</v>
      </c>
      <c r="D1737" s="271">
        <f>D1169</f>
        <v>200000</v>
      </c>
      <c r="E1737" s="271">
        <f>E1169</f>
        <v>0</v>
      </c>
      <c r="F1737" s="301">
        <f t="shared" si="232"/>
        <v>0</v>
      </c>
      <c r="G1737" s="622">
        <f t="shared" si="233"/>
        <v>0</v>
      </c>
      <c r="H1737" s="270">
        <f>E1737/E1738</f>
        <v>0</v>
      </c>
    </row>
    <row r="1738" spans="1:11" ht="17.25" customHeight="1" x14ac:dyDescent="0.25">
      <c r="A1738" s="587"/>
      <c r="B1738" s="612" t="s">
        <v>54</v>
      </c>
      <c r="C1738" s="700">
        <f>C1733+C1734+C1735+C1736+C1737</f>
        <v>115384.47</v>
      </c>
      <c r="D1738" s="700">
        <f>D1733+D1734+D1735+D1736+D1737</f>
        <v>290287.62</v>
      </c>
      <c r="E1738" s="274">
        <f>E1733+E1734+E1735+E1736+E1737</f>
        <v>18655.169999999998</v>
      </c>
      <c r="F1738" s="613">
        <f t="shared" si="232"/>
        <v>0.16167834371471307</v>
      </c>
      <c r="G1738" s="563">
        <f t="shared" si="233"/>
        <v>6.4264435389976324E-2</v>
      </c>
      <c r="H1738" s="440">
        <f>H1733+H1734+H1735+H1736+H1737</f>
        <v>1</v>
      </c>
    </row>
    <row r="1739" spans="1:11" ht="17.25" customHeight="1" x14ac:dyDescent="0.25">
      <c r="A1739" s="38"/>
      <c r="B1739" s="38"/>
      <c r="C1739" s="38"/>
      <c r="D1739" s="38"/>
      <c r="E1739" s="38"/>
      <c r="F1739" s="38"/>
      <c r="G1739" s="51"/>
    </row>
    <row r="1740" spans="1:11" ht="17.25" customHeight="1" x14ac:dyDescent="0.25">
      <c r="A1740" s="823" t="s">
        <v>893</v>
      </c>
      <c r="B1740" s="823"/>
      <c r="C1740" s="823"/>
      <c r="D1740" s="823"/>
      <c r="E1740" s="823"/>
      <c r="F1740" s="823"/>
      <c r="G1740" s="823"/>
      <c r="H1740" s="823"/>
    </row>
    <row r="1741" spans="1:11" ht="17.25" customHeight="1" x14ac:dyDescent="0.25">
      <c r="A1741" s="761" t="s">
        <v>894</v>
      </c>
      <c r="B1741" s="761"/>
      <c r="C1741" s="761"/>
      <c r="D1741" s="761"/>
      <c r="E1741" s="761"/>
      <c r="F1741" s="761"/>
      <c r="G1741" s="761"/>
      <c r="H1741" s="761"/>
    </row>
    <row r="1742" spans="1:11" ht="17.25" customHeight="1" x14ac:dyDescent="0.25">
      <c r="A1742" s="761" t="s">
        <v>895</v>
      </c>
      <c r="B1742" s="761"/>
      <c r="C1742" s="761"/>
      <c r="D1742" s="761"/>
      <c r="E1742" s="761"/>
      <c r="F1742" s="761"/>
      <c r="G1742" s="761"/>
      <c r="H1742" s="761"/>
    </row>
    <row r="1743" spans="1:11" ht="17.25" customHeight="1" x14ac:dyDescent="0.25">
      <c r="A1743" s="761" t="s">
        <v>896</v>
      </c>
      <c r="B1743" s="761"/>
      <c r="C1743" s="761"/>
      <c r="D1743" s="761"/>
      <c r="E1743" s="761"/>
      <c r="F1743" s="761"/>
      <c r="G1743" s="761"/>
      <c r="H1743" s="761"/>
    </row>
    <row r="1744" spans="1:11" ht="17.25" customHeight="1" x14ac:dyDescent="0.25">
      <c r="A1744" s="202"/>
      <c r="B1744" s="202"/>
      <c r="C1744" s="202"/>
      <c r="D1744" s="202"/>
      <c r="E1744" s="202"/>
      <c r="F1744" s="202"/>
      <c r="G1744" s="202"/>
      <c r="H1744" s="202"/>
    </row>
    <row r="1745" spans="1:8" ht="17.25" customHeight="1" x14ac:dyDescent="0.25">
      <c r="A1745" s="202"/>
      <c r="B1745" s="202"/>
      <c r="C1745" s="202"/>
      <c r="D1745" s="202"/>
      <c r="E1745" s="202"/>
      <c r="F1745" s="202"/>
      <c r="G1745" s="202"/>
      <c r="H1745" s="202"/>
    </row>
    <row r="1746" spans="1:8" ht="17.25" customHeight="1" x14ac:dyDescent="0.25">
      <c r="A1746" s="202"/>
      <c r="B1746" s="202"/>
      <c r="C1746" s="202"/>
      <c r="D1746" s="202"/>
      <c r="E1746" s="202"/>
      <c r="F1746" s="202"/>
      <c r="G1746" s="202"/>
      <c r="H1746" s="202"/>
    </row>
    <row r="1747" spans="1:8" ht="17.25" customHeight="1" x14ac:dyDescent="0.25">
      <c r="A1747" s="55"/>
      <c r="B1747" s="55"/>
      <c r="C1747" s="55"/>
      <c r="D1747" s="55"/>
      <c r="E1747" s="55"/>
      <c r="F1747" s="55"/>
      <c r="G1747" s="55"/>
      <c r="H1747" s="55"/>
    </row>
    <row r="1748" spans="1:8" ht="17.25" customHeight="1" x14ac:dyDescent="0.25">
      <c r="A1748" s="55"/>
      <c r="B1748" s="55"/>
      <c r="C1748" s="55"/>
      <c r="D1748" s="55"/>
      <c r="E1748" s="55"/>
      <c r="F1748" s="55"/>
      <c r="G1748" s="55"/>
      <c r="H1748" s="55"/>
    </row>
    <row r="1749" spans="1:8" ht="17.25" customHeight="1" x14ac:dyDescent="0.25">
      <c r="A1749" s="55"/>
      <c r="B1749" s="55"/>
      <c r="C1749" s="55"/>
      <c r="D1749" s="55"/>
      <c r="E1749" s="55"/>
      <c r="F1749" s="55"/>
      <c r="G1749" s="55"/>
      <c r="H1749" s="55"/>
    </row>
    <row r="1750" spans="1:8" ht="17.25" customHeight="1" x14ac:dyDescent="0.25">
      <c r="A1750" s="55"/>
      <c r="B1750" s="55"/>
      <c r="C1750" s="55"/>
      <c r="D1750" s="55"/>
      <c r="E1750" s="55"/>
      <c r="F1750" s="55"/>
      <c r="G1750" s="55"/>
      <c r="H1750" s="55"/>
    </row>
    <row r="1751" spans="1:8" ht="17.25" customHeight="1" x14ac:dyDescent="0.25">
      <c r="A1751" s="55"/>
      <c r="B1751" s="55"/>
      <c r="C1751" s="55"/>
      <c r="D1751" s="55"/>
      <c r="E1751" s="55"/>
      <c r="F1751" s="55"/>
      <c r="G1751" s="55"/>
      <c r="H1751" s="55"/>
    </row>
    <row r="1752" spans="1:8" ht="17.25" customHeight="1" x14ac:dyDescent="0.25">
      <c r="A1752" s="55"/>
      <c r="B1752" s="55"/>
      <c r="C1752" s="55"/>
      <c r="D1752" s="55"/>
      <c r="E1752" s="55"/>
      <c r="F1752" s="55"/>
      <c r="G1752" s="55"/>
      <c r="H1752" s="55"/>
    </row>
    <row r="1753" spans="1:8" ht="17.25" customHeight="1" x14ac:dyDescent="0.25">
      <c r="A1753" s="55"/>
      <c r="B1753" s="55"/>
      <c r="C1753" s="55"/>
      <c r="D1753" s="55"/>
      <c r="E1753" s="55"/>
      <c r="F1753" s="55"/>
      <c r="G1753" s="55"/>
      <c r="H1753" s="55"/>
    </row>
    <row r="1754" spans="1:8" ht="17.25" customHeight="1" x14ac:dyDescent="0.25">
      <c r="A1754" s="55"/>
      <c r="B1754" s="55"/>
      <c r="C1754" s="55"/>
      <c r="D1754" s="55"/>
      <c r="E1754" s="55"/>
      <c r="F1754" s="55"/>
      <c r="G1754" s="55"/>
      <c r="H1754" s="55"/>
    </row>
    <row r="1755" spans="1:8" ht="17.25" customHeight="1" x14ac:dyDescent="0.25">
      <c r="A1755" s="55"/>
      <c r="B1755" s="55"/>
      <c r="C1755" s="55"/>
      <c r="D1755" s="55"/>
      <c r="E1755" s="55"/>
      <c r="F1755" s="55"/>
      <c r="G1755" s="55"/>
      <c r="H1755" s="55"/>
    </row>
    <row r="1756" spans="1:8" ht="17.25" customHeight="1" x14ac:dyDescent="0.25">
      <c r="A1756" s="55"/>
      <c r="B1756" s="55"/>
      <c r="C1756" s="55"/>
      <c r="D1756" s="55"/>
      <c r="E1756" s="55"/>
      <c r="F1756" s="55"/>
      <c r="G1756" s="55"/>
      <c r="H1756" s="55"/>
    </row>
    <row r="1757" spans="1:8" ht="17.25" customHeight="1" x14ac:dyDescent="0.25">
      <c r="A1757" s="55"/>
      <c r="B1757" s="55"/>
      <c r="C1757" s="55"/>
      <c r="D1757" s="55"/>
      <c r="E1757" s="55"/>
      <c r="F1757" s="55"/>
      <c r="G1757" s="55"/>
      <c r="H1757" s="55"/>
    </row>
    <row r="1758" spans="1:8" ht="17.25" customHeight="1" x14ac:dyDescent="0.25">
      <c r="A1758" s="55"/>
      <c r="B1758" s="55"/>
      <c r="C1758" s="55"/>
      <c r="D1758" s="55"/>
      <c r="E1758" s="55"/>
      <c r="F1758" s="55"/>
      <c r="G1758" s="55"/>
      <c r="H1758" s="55"/>
    </row>
    <row r="1759" spans="1:8" ht="17.25" customHeight="1" x14ac:dyDescent="0.25">
      <c r="A1759" s="55"/>
      <c r="B1759" s="55"/>
      <c r="C1759" s="55"/>
      <c r="D1759" s="55"/>
      <c r="E1759" s="55"/>
      <c r="F1759" s="55"/>
      <c r="G1759" s="55"/>
      <c r="H1759" s="55"/>
    </row>
    <row r="1760" spans="1:8" ht="17.25" customHeight="1" x14ac:dyDescent="0.25">
      <c r="A1760" s="55"/>
      <c r="B1760" s="55"/>
      <c r="C1760" s="55"/>
      <c r="D1760" s="55"/>
      <c r="E1760" s="55"/>
      <c r="F1760" s="55"/>
      <c r="G1760" s="55"/>
      <c r="H1760" s="55"/>
    </row>
    <row r="1761" spans="1:8" ht="17.25" customHeight="1" x14ac:dyDescent="0.25">
      <c r="A1761" s="55"/>
      <c r="B1761" s="55"/>
      <c r="C1761" s="55"/>
      <c r="D1761" s="55"/>
      <c r="E1761" s="55"/>
      <c r="F1761" s="55"/>
      <c r="G1761" s="55"/>
      <c r="H1761" s="55"/>
    </row>
    <row r="1762" spans="1:8" ht="17.25" customHeight="1" x14ac:dyDescent="0.25">
      <c r="A1762" s="55"/>
      <c r="B1762" s="55"/>
      <c r="C1762" s="55"/>
      <c r="D1762" s="55"/>
      <c r="E1762" s="55"/>
      <c r="F1762" s="55"/>
      <c r="G1762" s="55"/>
      <c r="H1762" s="55"/>
    </row>
    <row r="1763" spans="1:8" ht="17.25" customHeight="1" x14ac:dyDescent="0.25">
      <c r="A1763" s="55"/>
      <c r="B1763" s="55"/>
      <c r="C1763" s="55"/>
      <c r="D1763" s="55"/>
      <c r="E1763" s="55"/>
      <c r="F1763" s="55"/>
      <c r="G1763" s="55"/>
      <c r="H1763" s="55"/>
    </row>
    <row r="1764" spans="1:8" ht="17.25" customHeight="1" x14ac:dyDescent="0.25">
      <c r="A1764" s="55"/>
      <c r="B1764" s="55"/>
      <c r="C1764" s="55"/>
      <c r="D1764" s="55"/>
      <c r="E1764" s="55"/>
      <c r="F1764" s="55"/>
      <c r="G1764" s="55"/>
      <c r="H1764" s="55"/>
    </row>
    <row r="1765" spans="1:8" ht="17.25" customHeight="1" x14ac:dyDescent="0.25">
      <c r="A1765" s="55"/>
      <c r="B1765" s="55"/>
      <c r="C1765" s="55"/>
      <c r="D1765" s="55"/>
      <c r="E1765" s="55"/>
      <c r="F1765" s="55"/>
      <c r="G1765" s="55"/>
      <c r="H1765" s="55"/>
    </row>
    <row r="1766" spans="1:8" ht="17.25" customHeight="1" x14ac:dyDescent="0.25">
      <c r="A1766" s="55"/>
      <c r="B1766" s="55"/>
      <c r="C1766" s="55"/>
      <c r="D1766" s="55"/>
      <c r="E1766" s="55"/>
      <c r="F1766" s="55"/>
      <c r="G1766" s="55"/>
      <c r="H1766" s="55"/>
    </row>
    <row r="1767" spans="1:8" ht="17.25" customHeight="1" x14ac:dyDescent="0.25">
      <c r="A1767" s="55"/>
      <c r="B1767" s="55"/>
      <c r="C1767" s="55"/>
      <c r="D1767" s="55"/>
      <c r="E1767" s="55"/>
      <c r="F1767" s="55"/>
      <c r="G1767" s="55"/>
      <c r="H1767" s="55"/>
    </row>
    <row r="1768" spans="1:8" ht="17.25" customHeight="1" x14ac:dyDescent="0.25">
      <c r="A1768" s="55"/>
      <c r="B1768" s="55"/>
      <c r="C1768" s="55"/>
      <c r="D1768" s="55"/>
      <c r="E1768" s="55"/>
      <c r="F1768" s="55"/>
      <c r="G1768" s="55"/>
      <c r="H1768" s="55"/>
    </row>
    <row r="1769" spans="1:8" ht="17.25" customHeight="1" x14ac:dyDescent="0.25">
      <c r="A1769" s="55"/>
      <c r="B1769" s="55"/>
      <c r="C1769" s="55"/>
      <c r="D1769" s="55"/>
      <c r="E1769" s="55"/>
      <c r="F1769" s="55"/>
      <c r="G1769" s="55"/>
      <c r="H1769" s="55"/>
    </row>
    <row r="1770" spans="1:8" ht="17.25" customHeight="1" x14ac:dyDescent="0.25">
      <c r="A1770" s="55"/>
      <c r="B1770" s="55"/>
      <c r="C1770" s="55"/>
      <c r="D1770" s="55"/>
      <c r="E1770" s="55"/>
      <c r="F1770" s="55"/>
      <c r="G1770" s="55"/>
      <c r="H1770" s="55"/>
    </row>
    <row r="1771" spans="1:8" ht="17.25" customHeight="1" x14ac:dyDescent="0.25">
      <c r="A1771" s="55"/>
      <c r="B1771" s="55"/>
      <c r="C1771" s="55"/>
      <c r="D1771" s="55"/>
      <c r="E1771" s="55"/>
      <c r="F1771" s="55"/>
      <c r="G1771" s="55"/>
      <c r="H1771" s="55"/>
    </row>
    <row r="1772" spans="1:8" ht="17.25" customHeight="1" x14ac:dyDescent="0.25">
      <c r="A1772" s="55"/>
      <c r="B1772" s="55"/>
      <c r="C1772" s="55"/>
      <c r="D1772" s="55"/>
      <c r="E1772" s="55"/>
      <c r="F1772" s="55"/>
      <c r="G1772" s="55"/>
      <c r="H1772" s="737">
        <v>33</v>
      </c>
    </row>
    <row r="1773" spans="1:8" ht="17.25" customHeight="1" x14ac:dyDescent="0.25">
      <c r="A1773" s="55"/>
      <c r="B1773" s="55"/>
      <c r="C1773" s="55"/>
      <c r="D1773" s="55"/>
      <c r="E1773" s="55"/>
      <c r="F1773" s="55"/>
      <c r="G1773" s="55"/>
      <c r="H1773" s="55"/>
    </row>
    <row r="1774" spans="1:8" ht="17.25" customHeight="1" x14ac:dyDescent="0.25">
      <c r="A1774" s="55"/>
      <c r="B1774" s="55"/>
      <c r="C1774" s="55"/>
      <c r="D1774" s="55"/>
      <c r="E1774" s="55"/>
      <c r="F1774" s="55"/>
      <c r="G1774" s="55"/>
      <c r="H1774" s="24"/>
    </row>
    <row r="1775" spans="1:8" ht="17.25" customHeight="1" x14ac:dyDescent="0.25">
      <c r="A1775" s="778" t="s">
        <v>333</v>
      </c>
      <c r="B1775" s="778"/>
      <c r="C1775" s="778"/>
      <c r="D1775" s="778"/>
      <c r="E1775" s="139"/>
      <c r="F1775" s="142"/>
      <c r="G1775" s="142"/>
      <c r="H1775" s="143"/>
    </row>
    <row r="1776" spans="1:8" ht="17.25" customHeight="1" x14ac:dyDescent="0.25">
      <c r="A1776" s="37"/>
      <c r="B1776" s="37"/>
      <c r="C1776" s="37"/>
      <c r="D1776" s="37"/>
      <c r="E1776" s="37"/>
      <c r="F1776" s="37"/>
      <c r="G1776" s="37"/>
      <c r="H1776" s="100"/>
    </row>
    <row r="1777" spans="1:11" ht="17.25" customHeight="1" x14ac:dyDescent="0.25">
      <c r="A1777" s="212"/>
      <c r="B1777" s="764" t="s">
        <v>897</v>
      </c>
      <c r="C1777" s="764"/>
      <c r="D1777" s="764"/>
      <c r="E1777" s="764"/>
      <c r="F1777" s="764"/>
      <c r="G1777" s="764"/>
      <c r="H1777" s="764"/>
    </row>
    <row r="1778" spans="1:11" ht="17.25" customHeight="1" x14ac:dyDescent="0.25">
      <c r="A1778" s="764" t="s">
        <v>898</v>
      </c>
      <c r="B1778" s="764"/>
      <c r="C1778" s="764"/>
      <c r="D1778" s="764"/>
      <c r="E1778" s="764"/>
      <c r="F1778" s="764"/>
      <c r="G1778" s="764"/>
      <c r="H1778" s="764"/>
    </row>
    <row r="1779" spans="1:11" ht="17.25" customHeight="1" x14ac:dyDescent="0.25">
      <c r="A1779" s="212"/>
      <c r="B1779" s="764" t="s">
        <v>899</v>
      </c>
      <c r="C1779" s="764"/>
      <c r="D1779" s="764"/>
      <c r="E1779" s="764"/>
      <c r="F1779" s="764"/>
      <c r="G1779" s="764"/>
      <c r="H1779" s="764"/>
    </row>
    <row r="1780" spans="1:11" ht="17.25" customHeight="1" x14ac:dyDescent="0.25">
      <c r="A1780" s="29"/>
      <c r="B1780" s="29"/>
      <c r="C1780" s="29"/>
      <c r="D1780" s="760" t="s">
        <v>108</v>
      </c>
      <c r="E1780" s="29"/>
      <c r="F1780" s="29"/>
      <c r="G1780" s="29"/>
    </row>
    <row r="1781" spans="1:11" ht="17.25" customHeight="1" x14ac:dyDescent="0.25">
      <c r="A1781" s="29"/>
      <c r="B1781" s="29"/>
      <c r="C1781" s="29"/>
      <c r="D1781" s="776"/>
      <c r="E1781" s="29"/>
      <c r="F1781" s="29"/>
      <c r="G1781" s="29"/>
    </row>
    <row r="1782" spans="1:11" ht="17.25" customHeight="1" x14ac:dyDescent="0.25">
      <c r="A1782" s="49" t="s">
        <v>58</v>
      </c>
      <c r="B1782" s="762" t="s">
        <v>39</v>
      </c>
      <c r="C1782" s="120" t="s">
        <v>59</v>
      </c>
      <c r="D1782" s="159" t="s">
        <v>6</v>
      </c>
      <c r="E1782" s="120" t="s">
        <v>59</v>
      </c>
      <c r="F1782" s="766" t="s">
        <v>41</v>
      </c>
      <c r="G1782" s="767"/>
      <c r="H1782" s="769" t="s">
        <v>10</v>
      </c>
    </row>
    <row r="1783" spans="1:11" s="144" customFormat="1" ht="19.5" customHeight="1" x14ac:dyDescent="0.3">
      <c r="A1783" s="62" t="s">
        <v>339</v>
      </c>
      <c r="B1783" s="763"/>
      <c r="C1783" s="33" t="s">
        <v>563</v>
      </c>
      <c r="D1783" s="33" t="s">
        <v>649</v>
      </c>
      <c r="E1783" s="33" t="s">
        <v>655</v>
      </c>
      <c r="F1783" s="34" t="s">
        <v>8</v>
      </c>
      <c r="G1783" s="85" t="s">
        <v>9</v>
      </c>
      <c r="H1783" s="770"/>
      <c r="I1783"/>
      <c r="K1783"/>
    </row>
    <row r="1784" spans="1:11" ht="17.25" customHeight="1" x14ac:dyDescent="0.25">
      <c r="A1784" s="74">
        <v>1</v>
      </c>
      <c r="B1784" s="126">
        <v>2</v>
      </c>
      <c r="C1784" s="127">
        <v>3</v>
      </c>
      <c r="D1784" s="153">
        <v>4</v>
      </c>
      <c r="E1784" s="127">
        <v>5</v>
      </c>
      <c r="F1784" s="127">
        <v>6</v>
      </c>
      <c r="G1784" s="127">
        <v>7</v>
      </c>
      <c r="H1784" s="129">
        <v>8</v>
      </c>
    </row>
    <row r="1785" spans="1:11" ht="17.25" customHeight="1" x14ac:dyDescent="0.25">
      <c r="A1785" s="164">
        <v>50012</v>
      </c>
      <c r="B1785" s="390" t="s">
        <v>442</v>
      </c>
      <c r="C1785" s="263">
        <f>C231</f>
        <v>27508</v>
      </c>
      <c r="D1785" s="263">
        <f>D231</f>
        <v>11227</v>
      </c>
      <c r="E1785" s="263">
        <f>E231</f>
        <v>130722.94</v>
      </c>
      <c r="F1785" s="301">
        <f>E1785/C1785</f>
        <v>4.7521790024720083</v>
      </c>
      <c r="G1785" s="123">
        <f>E1785/D1785</f>
        <v>11.64362162643627</v>
      </c>
      <c r="H1785" s="281">
        <f>E1785/E1794</f>
        <v>0.9994821496059314</v>
      </c>
    </row>
    <row r="1786" spans="1:11" ht="17.25" customHeight="1" x14ac:dyDescent="0.25">
      <c r="A1786" s="164">
        <v>50020</v>
      </c>
      <c r="B1786" s="389" t="s">
        <v>415</v>
      </c>
      <c r="C1786" s="263">
        <f>C232</f>
        <v>0</v>
      </c>
      <c r="D1786" s="263">
        <f>D232</f>
        <v>0</v>
      </c>
      <c r="E1786" s="263">
        <f>E232</f>
        <v>0</v>
      </c>
      <c r="F1786" s="301" t="e">
        <f>E1786/C1786</f>
        <v>#DIV/0!</v>
      </c>
      <c r="G1786" s="123" t="e">
        <f>E1786/D1786</f>
        <v>#DIV/0!</v>
      </c>
      <c r="H1786" s="281">
        <f>E1786/E1794</f>
        <v>0</v>
      </c>
    </row>
    <row r="1787" spans="1:11" ht="17.25" customHeight="1" x14ac:dyDescent="0.25">
      <c r="A1787" s="164">
        <v>50203</v>
      </c>
      <c r="B1787" s="389" t="s">
        <v>416</v>
      </c>
      <c r="C1787" s="263">
        <f>C233</f>
        <v>0</v>
      </c>
      <c r="D1787" s="263">
        <f>D233</f>
        <v>0</v>
      </c>
      <c r="E1787" s="263">
        <f>E233</f>
        <v>0</v>
      </c>
      <c r="F1787" s="301" t="e">
        <f t="shared" ref="F1787:F1793" si="234">E1787/C1787</f>
        <v>#DIV/0!</v>
      </c>
      <c r="G1787" s="123" t="e">
        <f t="shared" ref="G1787:G1793" si="235">E1787/D1787</f>
        <v>#DIV/0!</v>
      </c>
      <c r="H1787" s="281">
        <f>E1787/E1794</f>
        <v>0</v>
      </c>
    </row>
    <row r="1788" spans="1:11" ht="15" customHeight="1" x14ac:dyDescent="0.25">
      <c r="A1788" s="164">
        <v>50403</v>
      </c>
      <c r="B1788" s="389" t="s">
        <v>417</v>
      </c>
      <c r="C1788" s="263">
        <f>C234</f>
        <v>0</v>
      </c>
      <c r="D1788" s="263">
        <f>D234</f>
        <v>0</v>
      </c>
      <c r="E1788" s="263">
        <f>E234</f>
        <v>0</v>
      </c>
      <c r="F1788" s="301" t="e">
        <f t="shared" si="234"/>
        <v>#DIV/0!</v>
      </c>
      <c r="G1788" s="123" t="e">
        <f t="shared" si="235"/>
        <v>#DIV/0!</v>
      </c>
      <c r="H1788" s="281">
        <f>E1788/E1794</f>
        <v>0</v>
      </c>
    </row>
    <row r="1789" spans="1:11" ht="15" customHeight="1" x14ac:dyDescent="0.25">
      <c r="A1789" s="164">
        <v>50405</v>
      </c>
      <c r="B1789" s="389" t="s">
        <v>276</v>
      </c>
      <c r="C1789" s="263">
        <f>C235</f>
        <v>0</v>
      </c>
      <c r="D1789" s="263">
        <f>D235</f>
        <v>1123</v>
      </c>
      <c r="E1789" s="263">
        <f>E235</f>
        <v>0</v>
      </c>
      <c r="F1789" s="301" t="e">
        <f t="shared" si="234"/>
        <v>#DIV/0!</v>
      </c>
      <c r="G1789" s="123">
        <f t="shared" si="235"/>
        <v>0</v>
      </c>
      <c r="H1789" s="281">
        <f>E1789/E1794</f>
        <v>0</v>
      </c>
    </row>
    <row r="1790" spans="1:11" ht="17.25" customHeight="1" x14ac:dyDescent="0.25">
      <c r="A1790" s="164" t="s">
        <v>83</v>
      </c>
      <c r="B1790" s="463" t="s">
        <v>418</v>
      </c>
      <c r="C1790" s="263">
        <f>C236</f>
        <v>0</v>
      </c>
      <c r="D1790" s="263">
        <f>D236</f>
        <v>0</v>
      </c>
      <c r="E1790" s="263">
        <f>E236</f>
        <v>0</v>
      </c>
      <c r="F1790" s="301" t="e">
        <f t="shared" si="234"/>
        <v>#DIV/0!</v>
      </c>
      <c r="G1790" s="123" t="e">
        <f t="shared" si="235"/>
        <v>#DIV/0!</v>
      </c>
      <c r="H1790" s="281">
        <f>E1790/E1794</f>
        <v>0</v>
      </c>
    </row>
    <row r="1791" spans="1:11" ht="17.25" customHeight="1" x14ac:dyDescent="0.25">
      <c r="A1791" s="164" t="s">
        <v>84</v>
      </c>
      <c r="B1791" s="463" t="s">
        <v>419</v>
      </c>
      <c r="C1791" s="263">
        <f>C237</f>
        <v>0</v>
      </c>
      <c r="D1791" s="263">
        <f>D237</f>
        <v>0</v>
      </c>
      <c r="E1791" s="263">
        <f>E237</f>
        <v>0</v>
      </c>
      <c r="F1791" s="301" t="e">
        <f t="shared" si="234"/>
        <v>#DIV/0!</v>
      </c>
      <c r="G1791" s="123" t="e">
        <f t="shared" si="235"/>
        <v>#DIV/0!</v>
      </c>
      <c r="H1791" s="281">
        <f>E1791/E1794</f>
        <v>0</v>
      </c>
    </row>
    <row r="1792" spans="1:11" ht="17.25" customHeight="1" x14ac:dyDescent="0.25">
      <c r="A1792" s="164" t="s">
        <v>85</v>
      </c>
      <c r="B1792" s="386" t="s">
        <v>412</v>
      </c>
      <c r="C1792" s="263">
        <f>C238</f>
        <v>0</v>
      </c>
      <c r="D1792" s="263">
        <f>D238</f>
        <v>0</v>
      </c>
      <c r="E1792" s="263">
        <f>E238</f>
        <v>0</v>
      </c>
      <c r="F1792" s="301" t="e">
        <f t="shared" si="234"/>
        <v>#DIV/0!</v>
      </c>
      <c r="G1792" s="123" t="e">
        <f t="shared" si="235"/>
        <v>#DIV/0!</v>
      </c>
      <c r="H1792" s="281">
        <f>E1792/E1794</f>
        <v>0</v>
      </c>
    </row>
    <row r="1793" spans="1:8" ht="17.25" customHeight="1" x14ac:dyDescent="0.25">
      <c r="A1793" s="848">
        <v>50103</v>
      </c>
      <c r="B1793" s="849" t="s">
        <v>411</v>
      </c>
      <c r="C1793" s="425">
        <f>C239</f>
        <v>0</v>
      </c>
      <c r="D1793" s="425">
        <f>D239</f>
        <v>0</v>
      </c>
      <c r="E1793" s="425">
        <f>E239</f>
        <v>67.73</v>
      </c>
      <c r="F1793" s="703" t="e">
        <f t="shared" si="234"/>
        <v>#DIV/0!</v>
      </c>
      <c r="G1793" s="426" t="e">
        <f t="shared" si="235"/>
        <v>#DIV/0!</v>
      </c>
      <c r="H1793" s="294">
        <f>E1793/E1794</f>
        <v>5.1785039406862889E-4</v>
      </c>
    </row>
    <row r="1794" spans="1:8" ht="17.25" customHeight="1" x14ac:dyDescent="0.25">
      <c r="A1794" s="587"/>
      <c r="B1794" s="612" t="s">
        <v>263</v>
      </c>
      <c r="C1794" s="694">
        <f>SUM(C1785:C1793)</f>
        <v>27508</v>
      </c>
      <c r="D1794" s="694">
        <f t="shared" ref="D1794:E1794" si="236">SUM(D1785:D1793)</f>
        <v>12350</v>
      </c>
      <c r="E1794" s="694">
        <f t="shared" si="236"/>
        <v>130790.67</v>
      </c>
      <c r="F1794" s="298">
        <f>E1794/C1794</f>
        <v>4.7546411952886434</v>
      </c>
      <c r="G1794" s="563">
        <f>E1794/D1794</f>
        <v>10.590337651821862</v>
      </c>
      <c r="H1794" s="276">
        <f>H1785+H1786+H1787+H1788+H1789+H1790+H1791+H1792+H1793</f>
        <v>1</v>
      </c>
    </row>
    <row r="1795" spans="1:8" ht="17.25" customHeight="1" x14ac:dyDescent="0.25">
      <c r="A1795" s="93"/>
      <c r="B1795" s="94"/>
      <c r="C1795" s="94"/>
      <c r="D1795" s="111"/>
      <c r="E1795" s="110"/>
      <c r="F1795" s="65"/>
      <c r="G1795" s="77"/>
      <c r="H1795" s="100"/>
    </row>
    <row r="1796" spans="1:8" ht="17.25" customHeight="1" x14ac:dyDescent="0.25">
      <c r="A1796" s="784" t="s">
        <v>499</v>
      </c>
      <c r="B1796" s="784"/>
      <c r="C1796" s="784"/>
      <c r="D1796" s="784"/>
      <c r="E1796" s="784"/>
      <c r="F1796" s="784"/>
      <c r="G1796" s="784"/>
      <c r="H1796" s="784"/>
    </row>
    <row r="1797" spans="1:8" ht="17.25" customHeight="1" x14ac:dyDescent="0.25">
      <c r="A1797" s="241" t="s">
        <v>900</v>
      </c>
      <c r="B1797" s="242"/>
      <c r="C1797" s="242"/>
      <c r="D1797" s="242"/>
      <c r="E1797" s="242"/>
      <c r="F1797" s="242"/>
      <c r="G1797" s="242"/>
      <c r="H1797" s="243"/>
    </row>
    <row r="1798" spans="1:8" ht="17.25" customHeight="1" x14ac:dyDescent="0.25">
      <c r="A1798" s="781" t="s">
        <v>1079</v>
      </c>
      <c r="B1798" s="781"/>
      <c r="C1798" s="781"/>
      <c r="D1798" s="781"/>
      <c r="E1798" s="781"/>
      <c r="F1798" s="781"/>
      <c r="G1798" s="781"/>
      <c r="H1798" s="781"/>
    </row>
    <row r="1799" spans="1:8" ht="21.75" customHeight="1" x14ac:dyDescent="0.25">
      <c r="A1799" s="783" t="s">
        <v>363</v>
      </c>
      <c r="B1799" s="783"/>
      <c r="C1799" s="783"/>
      <c r="D1799" s="783"/>
      <c r="E1799" s="783"/>
      <c r="F1799" s="783"/>
      <c r="G1799" s="783"/>
      <c r="H1799" s="244"/>
    </row>
    <row r="1800" spans="1:8" ht="17.25" customHeight="1" x14ac:dyDescent="0.25">
      <c r="A1800" s="51"/>
      <c r="B1800" s="51"/>
      <c r="C1800" s="760" t="s">
        <v>108</v>
      </c>
      <c r="D1800" s="760"/>
      <c r="E1800" s="760"/>
      <c r="F1800" s="51"/>
      <c r="G1800" s="51"/>
      <c r="H1800" s="100"/>
    </row>
    <row r="1801" spans="1:8" ht="17.25" customHeight="1" x14ac:dyDescent="0.25">
      <c r="A1801" s="51"/>
      <c r="B1801" s="51"/>
      <c r="C1801" s="160"/>
      <c r="D1801" s="160"/>
      <c r="E1801" s="160"/>
      <c r="F1801" s="51"/>
      <c r="G1801" s="51"/>
      <c r="H1801" s="100"/>
    </row>
    <row r="1802" spans="1:8" ht="17.25" customHeight="1" x14ac:dyDescent="0.25">
      <c r="A1802" s="49" t="s">
        <v>58</v>
      </c>
      <c r="B1802" s="762" t="s">
        <v>39</v>
      </c>
      <c r="C1802" s="120" t="s">
        <v>59</v>
      </c>
      <c r="D1802" s="161" t="s">
        <v>351</v>
      </c>
      <c r="E1802" s="120" t="s">
        <v>59</v>
      </c>
      <c r="F1802" s="766" t="s">
        <v>41</v>
      </c>
      <c r="G1802" s="767"/>
      <c r="H1802" s="769" t="s">
        <v>10</v>
      </c>
    </row>
    <row r="1803" spans="1:8" ht="16.5" customHeight="1" x14ac:dyDescent="0.25">
      <c r="A1803" s="62" t="s">
        <v>339</v>
      </c>
      <c r="B1803" s="763"/>
      <c r="C1803" s="167" t="s">
        <v>563</v>
      </c>
      <c r="D1803" s="180" t="s">
        <v>645</v>
      </c>
      <c r="E1803" s="33" t="s">
        <v>723</v>
      </c>
      <c r="F1803" s="34" t="s">
        <v>8</v>
      </c>
      <c r="G1803" s="85" t="s">
        <v>9</v>
      </c>
      <c r="H1803" s="770"/>
    </row>
    <row r="1804" spans="1:8" ht="17.25" customHeight="1" x14ac:dyDescent="0.25">
      <c r="A1804" s="74">
        <v>1</v>
      </c>
      <c r="B1804" s="126">
        <v>2</v>
      </c>
      <c r="C1804" s="127">
        <v>3</v>
      </c>
      <c r="D1804" s="153">
        <v>4</v>
      </c>
      <c r="E1804" s="127">
        <v>5</v>
      </c>
      <c r="F1804" s="127">
        <v>6</v>
      </c>
      <c r="G1804" s="127">
        <v>7</v>
      </c>
      <c r="H1804" s="129">
        <v>8</v>
      </c>
    </row>
    <row r="1805" spans="1:8" ht="17.25" customHeight="1" x14ac:dyDescent="0.25">
      <c r="A1805" s="266">
        <v>111</v>
      </c>
      <c r="B1805" s="267" t="s">
        <v>128</v>
      </c>
      <c r="C1805" s="718">
        <f>C607</f>
        <v>38424.660000000003</v>
      </c>
      <c r="D1805" s="718">
        <f>D607</f>
        <v>192409.64</v>
      </c>
      <c r="E1805" s="718">
        <f>E607</f>
        <v>58551.22</v>
      </c>
      <c r="F1805" s="301">
        <f t="shared" ref="F1805:F1810" si="237">E1805/C1805</f>
        <v>1.5237927934821023</v>
      </c>
      <c r="G1805" s="622">
        <f t="shared" ref="G1805:G1810" si="238">E1805/D1805</f>
        <v>0.30430502338656212</v>
      </c>
      <c r="H1805" s="270">
        <f>E1805/E1810</f>
        <v>0.83191527059132109</v>
      </c>
    </row>
    <row r="1806" spans="1:8" ht="17.25" customHeight="1" x14ac:dyDescent="0.25">
      <c r="A1806" s="266">
        <v>130</v>
      </c>
      <c r="B1806" s="267" t="s">
        <v>129</v>
      </c>
      <c r="C1806" s="719">
        <f>C864</f>
        <v>6036.8</v>
      </c>
      <c r="D1806" s="719">
        <f>D864</f>
        <v>93000</v>
      </c>
      <c r="E1806" s="719">
        <f>E864</f>
        <v>11830.01</v>
      </c>
      <c r="F1806" s="301">
        <f t="shared" si="237"/>
        <v>1.9596491518685395</v>
      </c>
      <c r="G1806" s="622">
        <f t="shared" si="238"/>
        <v>0.12720440860215054</v>
      </c>
      <c r="H1806" s="270">
        <f>E1806/E1810</f>
        <v>0.168084729408679</v>
      </c>
    </row>
    <row r="1807" spans="1:8" ht="17.25" customHeight="1" x14ac:dyDescent="0.25">
      <c r="A1807" s="266">
        <v>132</v>
      </c>
      <c r="B1807" s="267" t="s">
        <v>130</v>
      </c>
      <c r="C1807" s="718">
        <f>C965</f>
        <v>0</v>
      </c>
      <c r="D1807" s="718">
        <f>D965</f>
        <v>0</v>
      </c>
      <c r="E1807" s="718">
        <f>E965</f>
        <v>0</v>
      </c>
      <c r="F1807" s="301" t="e">
        <f t="shared" si="237"/>
        <v>#DIV/0!</v>
      </c>
      <c r="G1807" s="622" t="e">
        <f t="shared" si="238"/>
        <v>#DIV/0!</v>
      </c>
      <c r="H1807" s="270">
        <f>E1807/E1810</f>
        <v>0</v>
      </c>
    </row>
    <row r="1808" spans="1:8" ht="17.25" customHeight="1" x14ac:dyDescent="0.25">
      <c r="A1808" s="266">
        <v>200</v>
      </c>
      <c r="B1808" s="267" t="s">
        <v>131</v>
      </c>
      <c r="C1808" s="718">
        <f>C1068</f>
        <v>53586.96</v>
      </c>
      <c r="D1808" s="718">
        <f>D1068</f>
        <v>500000</v>
      </c>
      <c r="E1808" s="718">
        <f>E1068</f>
        <v>0</v>
      </c>
      <c r="F1808" s="301">
        <f t="shared" si="237"/>
        <v>0</v>
      </c>
      <c r="G1808" s="622">
        <f t="shared" si="238"/>
        <v>0</v>
      </c>
      <c r="H1808" s="270">
        <f>E1808/E1810</f>
        <v>0</v>
      </c>
    </row>
    <row r="1809" spans="1:9" ht="17.25" customHeight="1" x14ac:dyDescent="0.25">
      <c r="A1809" s="266">
        <v>300</v>
      </c>
      <c r="B1809" s="421" t="s">
        <v>132</v>
      </c>
      <c r="C1809" s="718">
        <f>C1170</f>
        <v>147338.75</v>
      </c>
      <c r="D1809" s="718">
        <f>D1170</f>
        <v>502015.49</v>
      </c>
      <c r="E1809" s="718">
        <f>E1170</f>
        <v>0</v>
      </c>
      <c r="F1809" s="301">
        <f t="shared" si="237"/>
        <v>0</v>
      </c>
      <c r="G1809" s="622">
        <f t="shared" si="238"/>
        <v>0</v>
      </c>
      <c r="H1809" s="270">
        <f>E1809/E1810</f>
        <v>0</v>
      </c>
    </row>
    <row r="1810" spans="1:9" ht="17.25" customHeight="1" x14ac:dyDescent="0.25">
      <c r="A1810" s="587"/>
      <c r="B1810" s="612" t="s">
        <v>54</v>
      </c>
      <c r="C1810" s="700">
        <f>C1805+C1806+C1807+C1808+C1809</f>
        <v>245387.17</v>
      </c>
      <c r="D1810" s="700">
        <f>D1805+D1806+D1807+D1808+D1809</f>
        <v>1287425.1299999999</v>
      </c>
      <c r="E1810" s="274">
        <f>E1805+E1806+E1807+E1808+E1809</f>
        <v>70381.23</v>
      </c>
      <c r="F1810" s="720">
        <f t="shared" si="237"/>
        <v>0.28681707360657849</v>
      </c>
      <c r="G1810" s="276">
        <f t="shared" si="238"/>
        <v>5.4668212045853107E-2</v>
      </c>
      <c r="H1810" s="440">
        <f>H1805+H1806+H1807+H1808+H1809</f>
        <v>1</v>
      </c>
    </row>
    <row r="1811" spans="1:9" ht="17.25" customHeight="1" x14ac:dyDescent="0.3">
      <c r="A1811" s="38"/>
      <c r="B1811" s="38"/>
      <c r="C1811" s="38"/>
      <c r="D1811" s="38"/>
      <c r="E1811" s="38"/>
      <c r="F1811" s="38"/>
      <c r="G1811" s="51"/>
      <c r="H1811" s="52"/>
    </row>
    <row r="1812" spans="1:9" ht="17.25" customHeight="1" x14ac:dyDescent="0.25">
      <c r="A1812" s="221"/>
      <c r="B1812" s="771" t="s">
        <v>901</v>
      </c>
      <c r="C1812" s="771"/>
      <c r="D1812" s="771"/>
      <c r="E1812" s="771"/>
      <c r="F1812" s="771"/>
      <c r="G1812" s="771"/>
      <c r="H1812" s="771"/>
      <c r="I1812" s="214"/>
    </row>
    <row r="1813" spans="1:9" ht="17.25" customHeight="1" x14ac:dyDescent="0.25">
      <c r="A1813" s="771" t="s">
        <v>902</v>
      </c>
      <c r="B1813" s="771"/>
      <c r="C1813" s="771"/>
      <c r="D1813" s="771"/>
      <c r="E1813" s="771"/>
      <c r="F1813" s="771"/>
      <c r="G1813" s="771"/>
      <c r="H1813" s="771"/>
      <c r="I1813" s="214"/>
    </row>
    <row r="1814" spans="1:9" ht="17.25" customHeight="1" x14ac:dyDescent="0.25">
      <c r="A1814" s="761" t="s">
        <v>903</v>
      </c>
      <c r="B1814" s="761"/>
      <c r="C1814" s="761"/>
      <c r="D1814" s="761"/>
      <c r="E1814" s="761"/>
      <c r="F1814" s="761"/>
      <c r="G1814" s="761"/>
      <c r="H1814" s="761"/>
      <c r="I1814" s="214"/>
    </row>
    <row r="1815" spans="1:9" ht="21.75" customHeight="1" x14ac:dyDescent="0.25">
      <c r="A1815" s="761" t="s">
        <v>904</v>
      </c>
      <c r="B1815" s="761"/>
      <c r="C1815" s="761"/>
      <c r="D1815" s="761"/>
      <c r="E1815" s="761"/>
      <c r="F1815" s="761"/>
      <c r="G1815" s="761"/>
      <c r="H1815" s="761"/>
      <c r="I1815" s="214"/>
    </row>
    <row r="1816" spans="1:9" ht="17.25" customHeight="1" x14ac:dyDescent="0.25">
      <c r="A1816" s="761" t="s">
        <v>905</v>
      </c>
      <c r="B1816" s="761"/>
      <c r="C1816" s="761"/>
      <c r="D1816" s="761"/>
      <c r="E1816" s="761"/>
      <c r="F1816" s="761"/>
      <c r="G1816" s="761"/>
      <c r="H1816" s="761"/>
      <c r="I1816" s="214"/>
    </row>
    <row r="1817" spans="1:9" ht="17.25" customHeight="1" x14ac:dyDescent="0.25">
      <c r="A1817" s="202"/>
      <c r="B1817" s="202" t="s">
        <v>906</v>
      </c>
      <c r="C1817" s="202"/>
      <c r="D1817" s="202"/>
      <c r="E1817" s="202"/>
      <c r="F1817" s="202"/>
      <c r="G1817" s="202"/>
      <c r="H1817" s="202"/>
      <c r="I1817" s="214"/>
    </row>
    <row r="1818" spans="1:9" ht="17.25" customHeight="1" x14ac:dyDescent="0.25">
      <c r="A1818" s="202" t="s">
        <v>907</v>
      </c>
      <c r="B1818" s="202"/>
      <c r="C1818" s="202"/>
      <c r="D1818" s="202"/>
      <c r="E1818" s="202"/>
      <c r="F1818" s="202"/>
      <c r="G1818" s="202"/>
      <c r="H1818" s="234"/>
      <c r="I1818" s="214"/>
    </row>
    <row r="1819" spans="1:9" ht="17.25" customHeight="1" x14ac:dyDescent="0.25">
      <c r="A1819" s="202"/>
      <c r="B1819" s="202" t="s">
        <v>908</v>
      </c>
      <c r="C1819" s="202"/>
      <c r="D1819" s="202"/>
      <c r="E1819" s="202"/>
      <c r="F1819" s="202"/>
      <c r="G1819" s="202"/>
      <c r="H1819" s="234"/>
      <c r="I1819" s="214"/>
    </row>
    <row r="1820" spans="1:9" ht="17.25" customHeight="1" x14ac:dyDescent="0.25">
      <c r="A1820" s="202"/>
      <c r="B1820" s="202" t="s">
        <v>909</v>
      </c>
      <c r="C1820" s="202"/>
      <c r="D1820" s="202"/>
      <c r="E1820" s="202"/>
      <c r="F1820" s="202"/>
      <c r="G1820" s="202"/>
      <c r="H1820" s="234"/>
      <c r="I1820" s="214"/>
    </row>
    <row r="1821" spans="1:9" ht="17.25" customHeight="1" x14ac:dyDescent="0.25">
      <c r="A1821" s="202"/>
      <c r="B1821" s="55"/>
      <c r="C1821" s="55"/>
      <c r="D1821" s="55"/>
      <c r="E1821" s="55"/>
      <c r="F1821" s="55"/>
      <c r="G1821" s="55"/>
      <c r="H1821" s="24"/>
    </row>
    <row r="1822" spans="1:9" ht="17.25" customHeight="1" x14ac:dyDescent="0.25">
      <c r="A1822" s="202"/>
      <c r="B1822" s="55"/>
      <c r="C1822" s="55"/>
      <c r="D1822" s="55"/>
      <c r="E1822" s="55"/>
      <c r="F1822" s="55"/>
      <c r="G1822" s="55"/>
      <c r="H1822" s="24"/>
    </row>
    <row r="1823" spans="1:9" ht="17.25" customHeight="1" x14ac:dyDescent="0.25">
      <c r="A1823" s="55"/>
      <c r="B1823" s="55"/>
      <c r="C1823" s="55"/>
      <c r="D1823" s="55"/>
      <c r="E1823" s="55"/>
      <c r="F1823" s="55"/>
      <c r="G1823" s="55"/>
      <c r="H1823" s="737">
        <v>34</v>
      </c>
    </row>
    <row r="1824" spans="1:9" ht="17.25" customHeight="1" x14ac:dyDescent="0.25">
      <c r="A1824" s="55"/>
      <c r="B1824" s="55"/>
      <c r="C1824" s="55"/>
      <c r="D1824" s="55"/>
      <c r="E1824" s="55"/>
      <c r="F1824" s="55"/>
      <c r="G1824" s="55"/>
      <c r="H1824" s="24"/>
    </row>
    <row r="1825" spans="1:8" ht="17.25" customHeight="1" x14ac:dyDescent="0.25">
      <c r="A1825" s="55"/>
      <c r="B1825" s="55"/>
      <c r="C1825" s="55"/>
      <c r="D1825" s="55"/>
      <c r="E1825" s="55"/>
      <c r="F1825" s="55"/>
      <c r="G1825" s="55"/>
      <c r="H1825" s="24"/>
    </row>
    <row r="1826" spans="1:8" ht="17.25" customHeight="1" x14ac:dyDescent="0.25">
      <c r="A1826" s="108"/>
      <c r="B1826" s="140" t="s">
        <v>268</v>
      </c>
      <c r="C1826" s="113"/>
      <c r="D1826" s="113"/>
      <c r="E1826" s="118"/>
      <c r="F1826" s="113"/>
      <c r="G1826" s="37"/>
      <c r="H1826" s="100"/>
    </row>
    <row r="1827" spans="1:8" ht="17.25" customHeight="1" x14ac:dyDescent="0.25">
      <c r="A1827" s="37"/>
      <c r="B1827" s="37"/>
      <c r="C1827" s="37"/>
      <c r="D1827" s="37"/>
      <c r="E1827" s="37"/>
      <c r="F1827" s="37"/>
      <c r="G1827" s="37"/>
      <c r="H1827" s="100"/>
    </row>
    <row r="1828" spans="1:8" ht="17.25" customHeight="1" x14ac:dyDescent="0.25">
      <c r="A1828" s="212"/>
      <c r="B1828" s="764" t="s">
        <v>910</v>
      </c>
      <c r="C1828" s="764"/>
      <c r="D1828" s="764"/>
      <c r="E1828" s="764"/>
      <c r="F1828" s="764"/>
      <c r="G1828" s="764"/>
      <c r="H1828" s="764"/>
    </row>
    <row r="1829" spans="1:8" ht="17.25" customHeight="1" x14ac:dyDescent="0.25">
      <c r="A1829" s="829" t="s">
        <v>911</v>
      </c>
      <c r="B1829" s="829"/>
      <c r="C1829" s="829"/>
      <c r="D1829" s="829"/>
      <c r="E1829" s="829"/>
      <c r="F1829" s="829"/>
      <c r="G1829" s="829"/>
      <c r="H1829" s="829"/>
    </row>
    <row r="1830" spans="1:8" ht="17.25" customHeight="1" x14ac:dyDescent="0.25">
      <c r="A1830" s="764" t="s">
        <v>471</v>
      </c>
      <c r="B1830" s="764"/>
      <c r="C1830" s="764"/>
      <c r="D1830" s="764"/>
      <c r="E1830" s="764"/>
      <c r="F1830" s="764"/>
      <c r="G1830" s="764"/>
      <c r="H1830" s="764"/>
    </row>
    <row r="1831" spans="1:8" ht="17.25" customHeight="1" x14ac:dyDescent="0.25">
      <c r="A1831" s="764" t="s">
        <v>912</v>
      </c>
      <c r="B1831" s="764"/>
      <c r="C1831" s="764"/>
      <c r="D1831" s="764"/>
      <c r="E1831" s="764"/>
      <c r="F1831" s="764"/>
      <c r="G1831" s="764"/>
      <c r="H1831" s="764"/>
    </row>
    <row r="1832" spans="1:8" ht="17.25" customHeight="1" x14ac:dyDescent="0.25">
      <c r="A1832" s="764" t="s">
        <v>470</v>
      </c>
      <c r="B1832" s="764"/>
      <c r="C1832" s="764"/>
      <c r="D1832" s="764"/>
      <c r="E1832" s="764"/>
      <c r="F1832" s="764"/>
      <c r="G1832" s="764"/>
      <c r="H1832" s="764"/>
    </row>
    <row r="1833" spans="1:8" ht="17.25" customHeight="1" x14ac:dyDescent="0.25">
      <c r="A1833" s="29"/>
      <c r="B1833" s="29"/>
      <c r="C1833" s="760" t="s">
        <v>108</v>
      </c>
      <c r="D1833" s="760"/>
      <c r="E1833" s="760"/>
      <c r="F1833" s="29"/>
      <c r="G1833" s="29"/>
      <c r="H1833" s="25"/>
    </row>
    <row r="1834" spans="1:8" ht="17.25" customHeight="1" x14ac:dyDescent="0.25">
      <c r="A1834" s="51"/>
      <c r="B1834" s="55"/>
      <c r="C1834" s="776"/>
      <c r="D1834" s="776"/>
      <c r="E1834" s="776"/>
      <c r="F1834" s="51"/>
      <c r="G1834" s="51"/>
      <c r="H1834" s="100"/>
    </row>
    <row r="1835" spans="1:8" ht="17.25" customHeight="1" x14ac:dyDescent="0.25">
      <c r="A1835" s="49" t="s">
        <v>58</v>
      </c>
      <c r="B1835" s="762" t="s">
        <v>39</v>
      </c>
      <c r="C1835" s="120" t="s">
        <v>59</v>
      </c>
      <c r="D1835" s="159" t="s">
        <v>6</v>
      </c>
      <c r="E1835" s="120" t="s">
        <v>59</v>
      </c>
      <c r="F1835" s="766" t="s">
        <v>41</v>
      </c>
      <c r="G1835" s="767"/>
      <c r="H1835" s="769" t="s">
        <v>10</v>
      </c>
    </row>
    <row r="1836" spans="1:8" ht="17.25" customHeight="1" x14ac:dyDescent="0.25">
      <c r="A1836" s="62" t="s">
        <v>339</v>
      </c>
      <c r="B1836" s="763"/>
      <c r="C1836" s="167" t="s">
        <v>563</v>
      </c>
      <c r="D1836" s="33" t="s">
        <v>649</v>
      </c>
      <c r="E1836" s="33" t="s">
        <v>723</v>
      </c>
      <c r="F1836" s="34" t="s">
        <v>8</v>
      </c>
      <c r="G1836" s="85" t="s">
        <v>9</v>
      </c>
      <c r="H1836" s="770"/>
    </row>
    <row r="1837" spans="1:8" ht="17.25" customHeight="1" x14ac:dyDescent="0.25">
      <c r="A1837" s="74">
        <v>1</v>
      </c>
      <c r="B1837" s="126">
        <v>2</v>
      </c>
      <c r="C1837" s="127">
        <v>3</v>
      </c>
      <c r="D1837" s="153">
        <v>4</v>
      </c>
      <c r="E1837" s="127">
        <v>5</v>
      </c>
      <c r="F1837" s="127">
        <v>6</v>
      </c>
      <c r="G1837" s="127">
        <v>7</v>
      </c>
      <c r="H1837" s="129">
        <v>8</v>
      </c>
    </row>
    <row r="1838" spans="1:8" ht="17.25" customHeight="1" x14ac:dyDescent="0.25">
      <c r="A1838" s="473">
        <v>50017</v>
      </c>
      <c r="B1838" s="650" t="s">
        <v>408</v>
      </c>
      <c r="C1838" s="464">
        <f>C242</f>
        <v>0</v>
      </c>
      <c r="D1838" s="464">
        <f>D242</f>
        <v>0</v>
      </c>
      <c r="E1838" s="464">
        <f>E242</f>
        <v>0</v>
      </c>
      <c r="F1838" s="301" t="e">
        <f t="shared" ref="F1838:F1848" si="239">E1838/C1838</f>
        <v>#DIV/0!</v>
      </c>
      <c r="G1838" s="622" t="e">
        <f>E1838/D1838</f>
        <v>#DIV/0!</v>
      </c>
      <c r="H1838" s="281">
        <f>E1838/E1846</f>
        <v>0</v>
      </c>
    </row>
    <row r="1839" spans="1:8" ht="17.25" customHeight="1" x14ac:dyDescent="0.25">
      <c r="A1839" s="473">
        <v>50019</v>
      </c>
      <c r="B1839" s="650" t="s">
        <v>443</v>
      </c>
      <c r="C1839" s="464">
        <f>C243</f>
        <v>0</v>
      </c>
      <c r="D1839" s="464">
        <f>D243</f>
        <v>0</v>
      </c>
      <c r="E1839" s="464">
        <f>E243</f>
        <v>0</v>
      </c>
      <c r="F1839" s="301" t="e">
        <f t="shared" si="239"/>
        <v>#DIV/0!</v>
      </c>
      <c r="G1839" s="622" t="e">
        <f t="shared" ref="G1839:G1845" si="240">E1839/D1839</f>
        <v>#DIV/0!</v>
      </c>
      <c r="H1839" s="281">
        <f>E1839/E1846</f>
        <v>0</v>
      </c>
    </row>
    <row r="1840" spans="1:8" ht="17.25" customHeight="1" x14ac:dyDescent="0.25">
      <c r="A1840" s="473">
        <v>50205</v>
      </c>
      <c r="B1840" s="721" t="s">
        <v>514</v>
      </c>
      <c r="C1840" s="464">
        <f>C244</f>
        <v>0</v>
      </c>
      <c r="D1840" s="464">
        <f>D244</f>
        <v>0</v>
      </c>
      <c r="E1840" s="464">
        <f>E244</f>
        <v>0</v>
      </c>
      <c r="F1840" s="301" t="e">
        <f t="shared" si="239"/>
        <v>#DIV/0!</v>
      </c>
      <c r="G1840" s="622" t="e">
        <f t="shared" si="240"/>
        <v>#DIV/0!</v>
      </c>
      <c r="H1840" s="281">
        <f>E1840/E1847</f>
        <v>0</v>
      </c>
    </row>
    <row r="1841" spans="1:8" ht="21" customHeight="1" x14ac:dyDescent="0.25">
      <c r="A1841" s="164">
        <v>50206</v>
      </c>
      <c r="B1841" s="704" t="s">
        <v>444</v>
      </c>
      <c r="C1841" s="464">
        <f>C245</f>
        <v>1600</v>
      </c>
      <c r="D1841" s="464">
        <f>D245</f>
        <v>0</v>
      </c>
      <c r="E1841" s="464">
        <f>E245</f>
        <v>1950</v>
      </c>
      <c r="F1841" s="301">
        <f t="shared" si="239"/>
        <v>1.21875</v>
      </c>
      <c r="G1841" s="622" t="e">
        <f t="shared" si="240"/>
        <v>#DIV/0!</v>
      </c>
      <c r="H1841" s="281">
        <f>E1841/E1846</f>
        <v>0.55714285714285716</v>
      </c>
    </row>
    <row r="1842" spans="1:8" ht="17.25" customHeight="1" x14ac:dyDescent="0.25">
      <c r="A1842" s="164">
        <v>50208</v>
      </c>
      <c r="B1842" s="248" t="s">
        <v>269</v>
      </c>
      <c r="C1842" s="464">
        <f>C246</f>
        <v>3805</v>
      </c>
      <c r="D1842" s="464">
        <f>D246</f>
        <v>10000</v>
      </c>
      <c r="E1842" s="464">
        <f>E246</f>
        <v>1550</v>
      </c>
      <c r="F1842" s="301">
        <f t="shared" si="239"/>
        <v>0.40735873850197107</v>
      </c>
      <c r="G1842" s="622">
        <f t="shared" si="240"/>
        <v>0.155</v>
      </c>
      <c r="H1842" s="281">
        <f>E1842/E1846</f>
        <v>0.44285714285714284</v>
      </c>
    </row>
    <row r="1843" spans="1:8" ht="22.5" customHeight="1" x14ac:dyDescent="0.25">
      <c r="A1843" s="164" t="s">
        <v>87</v>
      </c>
      <c r="B1843" s="704" t="s">
        <v>445</v>
      </c>
      <c r="C1843" s="464">
        <f>C247</f>
        <v>0</v>
      </c>
      <c r="D1843" s="464">
        <f>D247</f>
        <v>0</v>
      </c>
      <c r="E1843" s="464">
        <f>E247</f>
        <v>0</v>
      </c>
      <c r="F1843" s="301" t="e">
        <f t="shared" si="239"/>
        <v>#DIV/0!</v>
      </c>
      <c r="G1843" s="622" t="e">
        <f t="shared" si="240"/>
        <v>#DIV/0!</v>
      </c>
      <c r="H1843" s="281">
        <f>E1843/E1846</f>
        <v>0</v>
      </c>
    </row>
    <row r="1844" spans="1:8" ht="24.75" customHeight="1" x14ac:dyDescent="0.25">
      <c r="A1844" s="266">
        <v>50211</v>
      </c>
      <c r="B1844" s="248" t="s">
        <v>270</v>
      </c>
      <c r="C1844" s="464">
        <f>C248</f>
        <v>2075</v>
      </c>
      <c r="D1844" s="464">
        <f>D248</f>
        <v>30000</v>
      </c>
      <c r="E1844" s="464">
        <f>E248</f>
        <v>0</v>
      </c>
      <c r="F1844" s="301">
        <f t="shared" si="239"/>
        <v>0</v>
      </c>
      <c r="G1844" s="622">
        <f t="shared" si="240"/>
        <v>0</v>
      </c>
      <c r="H1844" s="281">
        <f>E1844/E1846</f>
        <v>0</v>
      </c>
    </row>
    <row r="1845" spans="1:8" ht="17.25" customHeight="1" x14ac:dyDescent="0.25">
      <c r="A1845" s="266">
        <v>50212</v>
      </c>
      <c r="B1845" s="704" t="s">
        <v>446</v>
      </c>
      <c r="C1845" s="464">
        <f>C249</f>
        <v>0</v>
      </c>
      <c r="D1845" s="464">
        <f>D249</f>
        <v>0</v>
      </c>
      <c r="E1845" s="464">
        <f>E249</f>
        <v>0</v>
      </c>
      <c r="F1845" s="301" t="e">
        <f t="shared" si="239"/>
        <v>#DIV/0!</v>
      </c>
      <c r="G1845" s="622" t="e">
        <f t="shared" si="240"/>
        <v>#DIV/0!</v>
      </c>
      <c r="H1845" s="281">
        <f>E1845/E1846</f>
        <v>0</v>
      </c>
    </row>
    <row r="1846" spans="1:8" ht="17.25" customHeight="1" x14ac:dyDescent="0.25">
      <c r="A1846" s="474" t="s">
        <v>271</v>
      </c>
      <c r="B1846" s="475" t="s">
        <v>211</v>
      </c>
      <c r="C1846" s="476">
        <f>C1838+C1839+C1841+C1842+C1843+C1844+C1845</f>
        <v>7480</v>
      </c>
      <c r="D1846" s="476">
        <f>D1838+D1839+D1841+D1842+D1843+D1844+D1845</f>
        <v>40000</v>
      </c>
      <c r="E1846" s="476">
        <f>E1838+E1839+E1841+E1842+E1843+E1844+E1845</f>
        <v>3500</v>
      </c>
      <c r="F1846" s="722">
        <f t="shared" si="239"/>
        <v>0.46791443850267378</v>
      </c>
      <c r="G1846" s="723">
        <f>E1846/D1846</f>
        <v>8.7499999999999994E-2</v>
      </c>
      <c r="H1846" s="444">
        <f>E1846/E1848</f>
        <v>7.0165154741229904E-2</v>
      </c>
    </row>
    <row r="1847" spans="1:8" ht="17.25" customHeight="1" x14ac:dyDescent="0.25">
      <c r="A1847" s="474"/>
      <c r="B1847" s="724" t="s">
        <v>505</v>
      </c>
      <c r="C1847" s="476">
        <f>C251</f>
        <v>0</v>
      </c>
      <c r="D1847" s="476">
        <f>D251</f>
        <v>0</v>
      </c>
      <c r="E1847" s="476">
        <f>E251</f>
        <v>46382.31</v>
      </c>
      <c r="F1847" s="722" t="e">
        <f t="shared" si="239"/>
        <v>#DIV/0!</v>
      </c>
      <c r="G1847" s="723" t="e">
        <f>E1847/D1847</f>
        <v>#DIV/0!</v>
      </c>
      <c r="H1847" s="444">
        <f>E1847/E1848</f>
        <v>0.92983484525877014</v>
      </c>
    </row>
    <row r="1848" spans="1:8" ht="17.25" customHeight="1" x14ac:dyDescent="0.25">
      <c r="A1848" s="587"/>
      <c r="B1848" s="715" t="s">
        <v>263</v>
      </c>
      <c r="C1848" s="694">
        <f>C1846+C1847</f>
        <v>7480</v>
      </c>
      <c r="D1848" s="694">
        <f t="shared" ref="D1848:E1848" si="241">D1846+D1847</f>
        <v>40000</v>
      </c>
      <c r="E1848" s="694">
        <f t="shared" si="241"/>
        <v>49882.31</v>
      </c>
      <c r="F1848" s="298">
        <f t="shared" si="239"/>
        <v>6.6687580213903743</v>
      </c>
      <c r="G1848" s="563">
        <f>E1848/D1848</f>
        <v>1.24705775</v>
      </c>
      <c r="H1848" s="276">
        <f>H1846+H1847</f>
        <v>1</v>
      </c>
    </row>
    <row r="1849" spans="1:8" ht="17.25" customHeight="1" x14ac:dyDescent="0.25">
      <c r="A1849" s="75"/>
      <c r="B1849" s="75"/>
      <c r="C1849" s="75"/>
      <c r="D1849" s="75"/>
      <c r="E1849" s="75"/>
      <c r="F1849" s="75"/>
      <c r="G1849" s="75"/>
      <c r="H1849" s="100"/>
    </row>
    <row r="1850" spans="1:8" ht="17.25" customHeight="1" x14ac:dyDescent="0.25">
      <c r="A1850" s="828" t="s">
        <v>913</v>
      </c>
      <c r="B1850" s="828"/>
      <c r="C1850" s="828"/>
      <c r="D1850" s="828"/>
      <c r="E1850" s="828"/>
      <c r="F1850" s="828"/>
      <c r="G1850" s="828"/>
      <c r="H1850" s="828"/>
    </row>
    <row r="1851" spans="1:8" ht="17.25" customHeight="1" x14ac:dyDescent="0.25">
      <c r="A1851" s="828" t="s">
        <v>914</v>
      </c>
      <c r="B1851" s="828"/>
      <c r="C1851" s="828"/>
      <c r="D1851" s="828"/>
      <c r="E1851" s="828"/>
      <c r="F1851" s="828"/>
      <c r="G1851" s="828"/>
      <c r="H1851" s="828"/>
    </row>
    <row r="1852" spans="1:8" ht="17.25" customHeight="1" x14ac:dyDescent="0.25"/>
    <row r="1853" spans="1:8" ht="17.25" customHeight="1" x14ac:dyDescent="0.3">
      <c r="H1853" s="174"/>
    </row>
    <row r="1854" spans="1:8" ht="17.25" customHeight="1" x14ac:dyDescent="0.25">
      <c r="A1854" s="115"/>
      <c r="B1854" s="827" t="s">
        <v>272</v>
      </c>
      <c r="C1854" s="827"/>
      <c r="D1854" s="115"/>
      <c r="E1854" s="115"/>
      <c r="F1854" s="115"/>
      <c r="G1854" s="115"/>
      <c r="H1854" s="100"/>
    </row>
    <row r="1855" spans="1:8" ht="17.25" customHeight="1" x14ac:dyDescent="0.25">
      <c r="A1855" s="114"/>
      <c r="B1855" s="114"/>
      <c r="C1855" s="760" t="s">
        <v>108</v>
      </c>
      <c r="D1855" s="760"/>
      <c r="E1855" s="760"/>
      <c r="F1855" s="114"/>
      <c r="G1855" s="114"/>
      <c r="H1855" s="100"/>
    </row>
    <row r="1856" spans="1:8" ht="17.25" customHeight="1" x14ac:dyDescent="0.25">
      <c r="A1856" s="114"/>
      <c r="B1856" s="114"/>
      <c r="C1856" s="160"/>
      <c r="D1856" s="160"/>
      <c r="E1856" s="160"/>
      <c r="F1856" s="114"/>
      <c r="G1856" s="114"/>
      <c r="H1856" s="100"/>
    </row>
    <row r="1857" spans="1:11" ht="17.25" customHeight="1" x14ac:dyDescent="0.25">
      <c r="A1857" s="49" t="s">
        <v>58</v>
      </c>
      <c r="B1857" s="762" t="s">
        <v>39</v>
      </c>
      <c r="C1857" s="120" t="s">
        <v>59</v>
      </c>
      <c r="D1857" s="161" t="s">
        <v>351</v>
      </c>
      <c r="E1857" s="120" t="s">
        <v>59</v>
      </c>
      <c r="F1857" s="766" t="s">
        <v>41</v>
      </c>
      <c r="G1857" s="767"/>
      <c r="H1857" s="769" t="s">
        <v>10</v>
      </c>
    </row>
    <row r="1858" spans="1:11" ht="17.25" customHeight="1" x14ac:dyDescent="0.25">
      <c r="A1858" s="62" t="s">
        <v>339</v>
      </c>
      <c r="B1858" s="763"/>
      <c r="C1858" s="167" t="s">
        <v>563</v>
      </c>
      <c r="D1858" s="180" t="s">
        <v>645</v>
      </c>
      <c r="E1858" s="33" t="s">
        <v>723</v>
      </c>
      <c r="F1858" s="34" t="s">
        <v>8</v>
      </c>
      <c r="G1858" s="85" t="s">
        <v>9</v>
      </c>
      <c r="H1858" s="770"/>
    </row>
    <row r="1859" spans="1:11" ht="17.25" customHeight="1" x14ac:dyDescent="0.25">
      <c r="A1859" s="74">
        <v>1</v>
      </c>
      <c r="B1859" s="126">
        <v>2</v>
      </c>
      <c r="C1859" s="127">
        <v>3</v>
      </c>
      <c r="D1859" s="153">
        <v>4</v>
      </c>
      <c r="E1859" s="127">
        <v>5</v>
      </c>
      <c r="F1859" s="127">
        <v>6</v>
      </c>
      <c r="G1859" s="127">
        <v>7</v>
      </c>
      <c r="H1859" s="129">
        <v>8</v>
      </c>
    </row>
    <row r="1860" spans="1:11" ht="17.25" customHeight="1" x14ac:dyDescent="0.25">
      <c r="A1860" s="266">
        <v>111</v>
      </c>
      <c r="B1860" s="267" t="s">
        <v>447</v>
      </c>
      <c r="C1860" s="718">
        <f>C608</f>
        <v>21852.080000000002</v>
      </c>
      <c r="D1860" s="718">
        <f>D608</f>
        <v>67271.17</v>
      </c>
      <c r="E1860" s="718">
        <f>E608</f>
        <v>19752.439999999999</v>
      </c>
      <c r="F1860" s="301">
        <f t="shared" ref="F1860:F1865" si="242">E1860/C1860</f>
        <v>0.90391578284538576</v>
      </c>
      <c r="G1860" s="622">
        <f t="shared" ref="G1860:G1865" si="243">E1860/D1860</f>
        <v>0.29362414835359635</v>
      </c>
      <c r="H1860" s="270">
        <f>E1860/E1865</f>
        <v>0.53155456332333695</v>
      </c>
    </row>
    <row r="1861" spans="1:11" ht="17.25" customHeight="1" x14ac:dyDescent="0.25">
      <c r="A1861" s="266">
        <v>130</v>
      </c>
      <c r="B1861" s="267" t="s">
        <v>448</v>
      </c>
      <c r="C1861" s="719">
        <f>C865</f>
        <v>3201.9</v>
      </c>
      <c r="D1861" s="719">
        <f>D865</f>
        <v>43748.12</v>
      </c>
      <c r="E1861" s="719">
        <f>E865</f>
        <v>17407.32</v>
      </c>
      <c r="F1861" s="301">
        <f t="shared" si="242"/>
        <v>5.4365595427714792</v>
      </c>
      <c r="G1861" s="622">
        <f t="shared" si="243"/>
        <v>0.39789869827549157</v>
      </c>
      <c r="H1861" s="270">
        <f>E1861/E1865</f>
        <v>0.46844543667666322</v>
      </c>
    </row>
    <row r="1862" spans="1:11" ht="17.25" customHeight="1" x14ac:dyDescent="0.25">
      <c r="A1862" s="266">
        <v>132</v>
      </c>
      <c r="B1862" s="267" t="s">
        <v>449</v>
      </c>
      <c r="C1862" s="718">
        <f>C966</f>
        <v>0</v>
      </c>
      <c r="D1862" s="718">
        <f>D966</f>
        <v>0</v>
      </c>
      <c r="E1862" s="718">
        <f>E966</f>
        <v>0</v>
      </c>
      <c r="F1862" s="301" t="e">
        <f t="shared" si="242"/>
        <v>#DIV/0!</v>
      </c>
      <c r="G1862" s="622" t="e">
        <f t="shared" si="243"/>
        <v>#DIV/0!</v>
      </c>
      <c r="H1862" s="270">
        <f>E1862/E1865</f>
        <v>0</v>
      </c>
    </row>
    <row r="1863" spans="1:11" ht="17.25" customHeight="1" x14ac:dyDescent="0.25">
      <c r="A1863" s="266">
        <v>200</v>
      </c>
      <c r="B1863" s="267" t="s">
        <v>450</v>
      </c>
      <c r="C1863" s="718">
        <f>C1069</f>
        <v>0</v>
      </c>
      <c r="D1863" s="718">
        <f>D1069</f>
        <v>119714.32</v>
      </c>
      <c r="E1863" s="718">
        <f>E1069</f>
        <v>0</v>
      </c>
      <c r="F1863" s="301" t="e">
        <f t="shared" si="242"/>
        <v>#DIV/0!</v>
      </c>
      <c r="G1863" s="622">
        <f t="shared" si="243"/>
        <v>0</v>
      </c>
      <c r="H1863" s="270">
        <f>E1863/E1865</f>
        <v>0</v>
      </c>
    </row>
    <row r="1864" spans="1:11" ht="17.25" customHeight="1" x14ac:dyDescent="0.25">
      <c r="A1864" s="266">
        <v>300</v>
      </c>
      <c r="B1864" s="421" t="s">
        <v>451</v>
      </c>
      <c r="C1864" s="718">
        <f>C1171</f>
        <v>36450</v>
      </c>
      <c r="D1864" s="718">
        <f>D1171</f>
        <v>151286</v>
      </c>
      <c r="E1864" s="718">
        <f>E1171</f>
        <v>0</v>
      </c>
      <c r="F1864" s="301">
        <f t="shared" si="242"/>
        <v>0</v>
      </c>
      <c r="G1864" s="622">
        <f t="shared" si="243"/>
        <v>0</v>
      </c>
      <c r="H1864" s="270">
        <f>E1864/E1865</f>
        <v>0</v>
      </c>
    </row>
    <row r="1865" spans="1:11" ht="17.25" customHeight="1" x14ac:dyDescent="0.25">
      <c r="A1865" s="587"/>
      <c r="B1865" s="612" t="s">
        <v>54</v>
      </c>
      <c r="C1865" s="700">
        <f>C1860+C1861+C1862+C1863+C1864</f>
        <v>61503.98</v>
      </c>
      <c r="D1865" s="700">
        <f>D1860+D1861+D1862+D1863+D1864</f>
        <v>382019.61</v>
      </c>
      <c r="E1865" s="274">
        <f>E1860+E1861+E1862+E1863+E1864</f>
        <v>37159.759999999995</v>
      </c>
      <c r="F1865" s="613">
        <f t="shared" si="242"/>
        <v>0.60418463975827241</v>
      </c>
      <c r="G1865" s="563">
        <f t="shared" si="243"/>
        <v>9.7271865179905284E-2</v>
      </c>
      <c r="H1865" s="276">
        <f>H1860+H1861+H1862+H1863+H1864</f>
        <v>1.0000000000000002</v>
      </c>
    </row>
    <row r="1866" spans="1:11" ht="17.25" customHeight="1" x14ac:dyDescent="0.25">
      <c r="A1866" s="212"/>
      <c r="B1866" s="202" t="s">
        <v>915</v>
      </c>
      <c r="C1866" s="221"/>
      <c r="D1866" s="221"/>
      <c r="E1866" s="221"/>
      <c r="F1866" s="221"/>
      <c r="G1866" s="221"/>
      <c r="H1866" s="221"/>
    </row>
    <row r="1867" spans="1:11" ht="17.25" customHeight="1" x14ac:dyDescent="0.25">
      <c r="A1867" s="202" t="s">
        <v>916</v>
      </c>
      <c r="B1867" s="221"/>
      <c r="C1867" s="221"/>
      <c r="D1867" s="221"/>
      <c r="E1867" s="221"/>
      <c r="F1867" s="221"/>
      <c r="G1867" s="221"/>
      <c r="H1867" s="221"/>
      <c r="K1867" s="145"/>
    </row>
    <row r="1868" spans="1:11" ht="17.25" customHeight="1" x14ac:dyDescent="0.25">
      <c r="A1868" s="202" t="s">
        <v>917</v>
      </c>
      <c r="B1868" s="202"/>
      <c r="C1868" s="202"/>
      <c r="D1868" s="202"/>
      <c r="E1868" s="202"/>
      <c r="F1868" s="202"/>
      <c r="G1868" s="202"/>
      <c r="H1868" s="202"/>
      <c r="K1868" s="145"/>
    </row>
    <row r="1869" spans="1:11" ht="17.25" customHeight="1" x14ac:dyDescent="0.25">
      <c r="A1869" s="202" t="s">
        <v>918</v>
      </c>
      <c r="B1869" s="202"/>
      <c r="C1869" s="202"/>
      <c r="D1869" s="202"/>
      <c r="E1869" s="202"/>
      <c r="F1869" s="202"/>
      <c r="G1869" s="202"/>
      <c r="H1869" s="202"/>
    </row>
    <row r="1870" spans="1:11" ht="17.25" customHeight="1" x14ac:dyDescent="0.25">
      <c r="A1870" s="202" t="s">
        <v>919</v>
      </c>
      <c r="B1870" s="202"/>
      <c r="C1870" s="202"/>
      <c r="D1870" s="202"/>
      <c r="E1870" s="202"/>
      <c r="F1870" s="202"/>
      <c r="G1870" s="202"/>
      <c r="H1870" s="202"/>
    </row>
    <row r="1871" spans="1:11" ht="17.25" customHeight="1" x14ac:dyDescent="0.25">
      <c r="A1871" s="761" t="s">
        <v>920</v>
      </c>
      <c r="B1871" s="761"/>
      <c r="C1871" s="761"/>
      <c r="D1871" s="761"/>
      <c r="E1871" s="761"/>
      <c r="F1871" s="761"/>
      <c r="G1871" s="761"/>
      <c r="H1871" s="761"/>
    </row>
    <row r="1872" spans="1:11" ht="17.25" customHeight="1" x14ac:dyDescent="0.25">
      <c r="A1872" s="202" t="s">
        <v>921</v>
      </c>
      <c r="B1872" s="202"/>
      <c r="C1872" s="202"/>
      <c r="D1872" s="202"/>
      <c r="E1872" s="202"/>
      <c r="F1872" s="202"/>
      <c r="G1872" s="202"/>
      <c r="H1872" s="202"/>
    </row>
    <row r="1873" spans="1:8" ht="17.25" customHeight="1" x14ac:dyDescent="0.25">
      <c r="A1873" s="214"/>
      <c r="B1873" s="210" t="s">
        <v>823</v>
      </c>
      <c r="C1873" s="214"/>
      <c r="D1873" s="214"/>
      <c r="E1873" s="214"/>
      <c r="F1873" s="214"/>
      <c r="G1873" s="214"/>
      <c r="H1873" s="214"/>
    </row>
    <row r="1874" spans="1:8" ht="17.25" customHeight="1" x14ac:dyDescent="0.25">
      <c r="H1874" s="738">
        <v>35</v>
      </c>
    </row>
    <row r="1875" spans="1:8" ht="17.25" customHeight="1" x14ac:dyDescent="0.25">
      <c r="A1875" s="790"/>
      <c r="B1875" s="790"/>
      <c r="C1875" s="790"/>
      <c r="D1875" s="790"/>
      <c r="E1875" s="790"/>
      <c r="F1875" s="790"/>
      <c r="G1875" s="790"/>
      <c r="H1875" s="790"/>
    </row>
    <row r="1876" spans="1:8" ht="17.25" customHeight="1" x14ac:dyDescent="0.25">
      <c r="A1876" s="37"/>
      <c r="B1876" s="29"/>
      <c r="C1876" s="29"/>
      <c r="D1876" s="29"/>
      <c r="E1876" s="29"/>
      <c r="F1876" s="29"/>
      <c r="G1876" s="29"/>
      <c r="H1876" s="25"/>
    </row>
    <row r="1877" spans="1:8" ht="17.25" customHeight="1" x14ac:dyDescent="0.25">
      <c r="A1877" s="108"/>
      <c r="B1877" s="778" t="s">
        <v>273</v>
      </c>
      <c r="C1877" s="778"/>
      <c r="D1877" s="108"/>
      <c r="E1877" s="108"/>
      <c r="F1877" s="108"/>
      <c r="G1877" s="37"/>
      <c r="H1877" s="100"/>
    </row>
    <row r="1878" spans="1:8" ht="17.25" customHeight="1" x14ac:dyDescent="0.25">
      <c r="A1878" s="108"/>
      <c r="B1878" s="108"/>
      <c r="C1878" s="108"/>
      <c r="D1878" s="108"/>
      <c r="E1878" s="108"/>
      <c r="F1878" s="108"/>
      <c r="G1878" s="37"/>
      <c r="H1878" s="100"/>
    </row>
    <row r="1879" spans="1:8" ht="17.25" customHeight="1" x14ac:dyDescent="0.25">
      <c r="A1879" s="787" t="s">
        <v>922</v>
      </c>
      <c r="B1879" s="787"/>
      <c r="C1879" s="787"/>
      <c r="D1879" s="787"/>
      <c r="E1879" s="787"/>
      <c r="F1879" s="787"/>
      <c r="G1879" s="787"/>
      <c r="H1879" s="787"/>
    </row>
    <row r="1880" spans="1:8" ht="17.25" customHeight="1" x14ac:dyDescent="0.25">
      <c r="A1880" s="764" t="s">
        <v>923</v>
      </c>
      <c r="B1880" s="764"/>
      <c r="C1880" s="764"/>
      <c r="D1880" s="764"/>
      <c r="E1880" s="764"/>
      <c r="F1880" s="764"/>
      <c r="G1880" s="764"/>
      <c r="H1880" s="764"/>
    </row>
    <row r="1881" spans="1:8" ht="17.25" customHeight="1" x14ac:dyDescent="0.25">
      <c r="A1881" s="764" t="s">
        <v>808</v>
      </c>
      <c r="B1881" s="764"/>
      <c r="C1881" s="764"/>
      <c r="D1881" s="764"/>
      <c r="E1881" s="764"/>
      <c r="F1881" s="764"/>
      <c r="G1881" s="764"/>
      <c r="H1881" s="764"/>
    </row>
    <row r="1882" spans="1:8" ht="17.25" customHeight="1" x14ac:dyDescent="0.25">
      <c r="A1882" s="764" t="s">
        <v>924</v>
      </c>
      <c r="B1882" s="764"/>
      <c r="C1882" s="764"/>
      <c r="D1882" s="764"/>
      <c r="E1882" s="764"/>
      <c r="F1882" s="764"/>
      <c r="G1882" s="764"/>
      <c r="H1882" s="764"/>
    </row>
    <row r="1883" spans="1:8" ht="17.25" customHeight="1" x14ac:dyDescent="0.25">
      <c r="A1883" s="203"/>
      <c r="B1883" s="203"/>
      <c r="C1883" s="775" t="s">
        <v>108</v>
      </c>
      <c r="D1883" s="775"/>
      <c r="E1883" s="775"/>
      <c r="F1883" s="203"/>
      <c r="G1883" s="203"/>
      <c r="H1883" s="244"/>
    </row>
    <row r="1884" spans="1:8" ht="17.25" customHeight="1" x14ac:dyDescent="0.25">
      <c r="A1884" s="51"/>
      <c r="B1884" s="51"/>
      <c r="C1884" s="160"/>
      <c r="D1884" s="160"/>
      <c r="E1884" s="160"/>
      <c r="F1884" s="51"/>
      <c r="G1884" s="51"/>
      <c r="H1884" s="100"/>
    </row>
    <row r="1885" spans="1:8" ht="17.25" customHeight="1" x14ac:dyDescent="0.25">
      <c r="A1885" s="31" t="s">
        <v>38</v>
      </c>
      <c r="B1885" s="762" t="s">
        <v>39</v>
      </c>
      <c r="C1885" s="120" t="s">
        <v>59</v>
      </c>
      <c r="D1885" s="159" t="s">
        <v>6</v>
      </c>
      <c r="E1885" s="120" t="s">
        <v>59</v>
      </c>
      <c r="F1885" s="766" t="s">
        <v>41</v>
      </c>
      <c r="G1885" s="767"/>
      <c r="H1885" s="769" t="s">
        <v>10</v>
      </c>
    </row>
    <row r="1886" spans="1:8" ht="21.75" customHeight="1" x14ac:dyDescent="0.25">
      <c r="A1886" s="32" t="s">
        <v>339</v>
      </c>
      <c r="B1886" s="763"/>
      <c r="C1886" s="167" t="s">
        <v>563</v>
      </c>
      <c r="D1886" s="33" t="s">
        <v>649</v>
      </c>
      <c r="E1886" s="33" t="s">
        <v>723</v>
      </c>
      <c r="F1886" s="34" t="s">
        <v>8</v>
      </c>
      <c r="G1886" s="85" t="s">
        <v>9</v>
      </c>
      <c r="H1886" s="770"/>
    </row>
    <row r="1887" spans="1:8" ht="17.25" customHeight="1" x14ac:dyDescent="0.25">
      <c r="A1887" s="74">
        <v>1</v>
      </c>
      <c r="B1887" s="126">
        <v>2</v>
      </c>
      <c r="C1887" s="127">
        <v>3</v>
      </c>
      <c r="D1887" s="153">
        <v>4</v>
      </c>
      <c r="E1887" s="127">
        <v>5</v>
      </c>
      <c r="F1887" s="127">
        <v>6</v>
      </c>
      <c r="G1887" s="127">
        <v>7</v>
      </c>
      <c r="H1887" s="129">
        <v>8</v>
      </c>
    </row>
    <row r="1888" spans="1:8" ht="20.25" customHeight="1" x14ac:dyDescent="0.25">
      <c r="A1888" s="164">
        <v>50011</v>
      </c>
      <c r="B1888" s="704" t="s">
        <v>452</v>
      </c>
      <c r="C1888" s="464">
        <f>C254</f>
        <v>18772</v>
      </c>
      <c r="D1888" s="464">
        <f>D254</f>
        <v>145000</v>
      </c>
      <c r="E1888" s="464">
        <f>E254</f>
        <v>18855</v>
      </c>
      <c r="F1888" s="301">
        <f t="shared" ref="F1888:F1894" si="244">E1888/C1888</f>
        <v>1.0044214787982102</v>
      </c>
      <c r="G1888" s="622">
        <f t="shared" ref="G1888:G1894" si="245">E1888/D1888</f>
        <v>0.1300344827586207</v>
      </c>
      <c r="H1888" s="281">
        <f>E1888/E1894</f>
        <v>0.46697377219704289</v>
      </c>
    </row>
    <row r="1889" spans="1:11" s="145" customFormat="1" ht="17.25" customHeight="1" x14ac:dyDescent="0.25">
      <c r="A1889" s="164">
        <v>50019</v>
      </c>
      <c r="B1889" s="704" t="s">
        <v>255</v>
      </c>
      <c r="C1889" s="464">
        <f>C255</f>
        <v>1710</v>
      </c>
      <c r="D1889" s="464">
        <f>D255</f>
        <v>0</v>
      </c>
      <c r="E1889" s="464">
        <f>E255</f>
        <v>632</v>
      </c>
      <c r="F1889" s="301">
        <f t="shared" si="244"/>
        <v>0.3695906432748538</v>
      </c>
      <c r="G1889" s="622" t="e">
        <f t="shared" si="245"/>
        <v>#DIV/0!</v>
      </c>
      <c r="H1889" s="281">
        <f>E1889/E1894</f>
        <v>1.5652475419174281E-2</v>
      </c>
      <c r="I1889"/>
      <c r="K1889"/>
    </row>
    <row r="1890" spans="1:11" s="145" customFormat="1" ht="17.25" customHeight="1" x14ac:dyDescent="0.25">
      <c r="A1890" s="164">
        <v>50032</v>
      </c>
      <c r="B1890" s="704" t="s">
        <v>507</v>
      </c>
      <c r="C1890" s="464">
        <f>C256</f>
        <v>18228</v>
      </c>
      <c r="D1890" s="464">
        <f>D256</f>
        <v>140000</v>
      </c>
      <c r="E1890" s="464">
        <f>E256</f>
        <v>6960</v>
      </c>
      <c r="F1890" s="301">
        <f t="shared" si="244"/>
        <v>0.38183015141540488</v>
      </c>
      <c r="G1890" s="622">
        <f t="shared" si="245"/>
        <v>4.9714285714285711E-2</v>
      </c>
      <c r="H1890" s="281">
        <f>E1890/E1894</f>
        <v>0.17237536221115982</v>
      </c>
      <c r="I1890"/>
      <c r="K1890"/>
    </row>
    <row r="1891" spans="1:11" ht="17.25" customHeight="1" x14ac:dyDescent="0.25">
      <c r="A1891" s="164">
        <v>50409</v>
      </c>
      <c r="B1891" s="704" t="s">
        <v>515</v>
      </c>
      <c r="C1891" s="464">
        <f>C257</f>
        <v>0</v>
      </c>
      <c r="D1891" s="464">
        <f>D257</f>
        <v>0</v>
      </c>
      <c r="E1891" s="464">
        <f>E257</f>
        <v>0</v>
      </c>
      <c r="F1891" s="301" t="e">
        <f t="shared" ref="F1891" si="246">E1891/C1891</f>
        <v>#DIV/0!</v>
      </c>
      <c r="G1891" s="622" t="e">
        <f t="shared" ref="G1891" si="247">E1891/D1891</f>
        <v>#DIV/0!</v>
      </c>
      <c r="H1891" s="281">
        <f>E1891/E1894</f>
        <v>0</v>
      </c>
    </row>
    <row r="1892" spans="1:11" ht="17.25" customHeight="1" x14ac:dyDescent="0.25">
      <c r="A1892" s="266">
        <v>50460</v>
      </c>
      <c r="B1892" s="725" t="s">
        <v>335</v>
      </c>
      <c r="C1892" s="464">
        <f>C258</f>
        <v>2005</v>
      </c>
      <c r="D1892" s="464">
        <f>D258</f>
        <v>15570</v>
      </c>
      <c r="E1892" s="464">
        <f>E258</f>
        <v>1755</v>
      </c>
      <c r="F1892" s="301">
        <f t="shared" si="244"/>
        <v>0.87531172069825436</v>
      </c>
      <c r="G1892" s="622">
        <f t="shared" si="245"/>
        <v>0.11271676300578035</v>
      </c>
      <c r="H1892" s="281">
        <f>E1892/E1894</f>
        <v>4.3465339178245042E-2</v>
      </c>
    </row>
    <row r="1893" spans="1:11" ht="17.25" customHeight="1" x14ac:dyDescent="0.25">
      <c r="A1893" s="164">
        <v>50504</v>
      </c>
      <c r="B1893" s="704" t="s">
        <v>274</v>
      </c>
      <c r="C1893" s="464">
        <f>C259</f>
        <v>11383</v>
      </c>
      <c r="D1893" s="464">
        <f>D259</f>
        <v>110000</v>
      </c>
      <c r="E1893" s="464">
        <f>E259</f>
        <v>12175</v>
      </c>
      <c r="F1893" s="301">
        <f t="shared" si="244"/>
        <v>1.069577440042168</v>
      </c>
      <c r="G1893" s="622">
        <f t="shared" si="245"/>
        <v>0.11068181818181819</v>
      </c>
      <c r="H1893" s="281">
        <f>E1893/E1894</f>
        <v>0.30153305099437799</v>
      </c>
    </row>
    <row r="1894" spans="1:11" ht="17.25" customHeight="1" x14ac:dyDescent="0.25">
      <c r="A1894" s="587"/>
      <c r="B1894" s="612" t="s">
        <v>263</v>
      </c>
      <c r="C1894" s="694">
        <f>C1888+C1889+C1890+C1891+C1892+C1893</f>
        <v>52098</v>
      </c>
      <c r="D1894" s="694">
        <f>D1888+D1889+D1890+D1891+D1892+D1893</f>
        <v>410570</v>
      </c>
      <c r="E1894" s="694">
        <f>E1888+E1889+E1890+E1891+E1892+E1893</f>
        <v>40377</v>
      </c>
      <c r="F1894" s="613">
        <f t="shared" si="244"/>
        <v>0.77502015432454219</v>
      </c>
      <c r="G1894" s="613">
        <f t="shared" si="245"/>
        <v>9.8343765983876077E-2</v>
      </c>
      <c r="H1894" s="276">
        <f>H1888+H1889+H1890+H1891+H1892+H1893</f>
        <v>1</v>
      </c>
    </row>
    <row r="1895" spans="1:11" ht="17.25" customHeight="1" x14ac:dyDescent="0.25"/>
    <row r="1896" spans="1:11" ht="17.25" customHeight="1" x14ac:dyDescent="0.25">
      <c r="A1896" s="784" t="s">
        <v>925</v>
      </c>
      <c r="B1896" s="784"/>
      <c r="C1896" s="784"/>
      <c r="D1896" s="784"/>
      <c r="E1896" s="784"/>
      <c r="F1896" s="784"/>
      <c r="G1896" s="784"/>
      <c r="H1896" s="784"/>
    </row>
    <row r="1897" spans="1:11" ht="17.25" customHeight="1" x14ac:dyDescent="0.25">
      <c r="A1897" s="784" t="s">
        <v>926</v>
      </c>
      <c r="B1897" s="784"/>
      <c r="C1897" s="784"/>
      <c r="D1897" s="784"/>
      <c r="E1897" s="784"/>
      <c r="F1897" s="784"/>
      <c r="G1897" s="784"/>
      <c r="H1897" s="784"/>
    </row>
    <row r="1898" spans="1:11" ht="17.25" customHeight="1" x14ac:dyDescent="0.25">
      <c r="A1898" s="246"/>
      <c r="B1898" s="784" t="s">
        <v>927</v>
      </c>
      <c r="C1898" s="784"/>
      <c r="D1898" s="784"/>
      <c r="E1898" s="784"/>
      <c r="F1898" s="784"/>
      <c r="G1898" s="784"/>
      <c r="H1898" s="784"/>
    </row>
    <row r="1899" spans="1:11" ht="17.25" customHeight="1" x14ac:dyDescent="0.25">
      <c r="A1899" s="784" t="s">
        <v>928</v>
      </c>
      <c r="B1899" s="784"/>
      <c r="C1899" s="784"/>
      <c r="D1899" s="784"/>
      <c r="E1899" s="784"/>
      <c r="F1899" s="784"/>
      <c r="G1899" s="784"/>
      <c r="H1899" s="784"/>
    </row>
    <row r="1900" spans="1:11" ht="17.25" customHeight="1" x14ac:dyDescent="0.25">
      <c r="A1900" s="784" t="s">
        <v>929</v>
      </c>
      <c r="B1900" s="784"/>
      <c r="C1900" s="784"/>
      <c r="D1900" s="784"/>
      <c r="E1900" s="784"/>
      <c r="F1900" s="784"/>
      <c r="G1900" s="784"/>
      <c r="H1900" s="784"/>
    </row>
    <row r="1901" spans="1:11" ht="17.25" customHeight="1" x14ac:dyDescent="0.25">
      <c r="A1901" s="784" t="s">
        <v>930</v>
      </c>
      <c r="B1901" s="784"/>
      <c r="C1901" s="784"/>
      <c r="D1901" s="784"/>
      <c r="E1901" s="784"/>
      <c r="F1901" s="784"/>
      <c r="G1901" s="784"/>
      <c r="H1901" s="784"/>
    </row>
    <row r="1902" spans="1:11" ht="17.25" customHeight="1" x14ac:dyDescent="0.25">
      <c r="A1902" s="241" t="s">
        <v>931</v>
      </c>
      <c r="B1902" s="223"/>
      <c r="C1902" s="223"/>
      <c r="D1902" s="223"/>
      <c r="E1902" s="223"/>
      <c r="F1902" s="223"/>
      <c r="G1902" s="223"/>
      <c r="H1902" s="223"/>
    </row>
    <row r="1903" spans="1:11" ht="19.5" customHeight="1" x14ac:dyDescent="0.25">
      <c r="A1903" s="223"/>
      <c r="B1903" s="784" t="s">
        <v>932</v>
      </c>
      <c r="C1903" s="784"/>
      <c r="D1903" s="784"/>
      <c r="E1903" s="784"/>
      <c r="F1903" s="784"/>
      <c r="G1903" s="784"/>
      <c r="H1903" s="784"/>
    </row>
    <row r="1904" spans="1:11" ht="17.25" customHeight="1" x14ac:dyDescent="0.25">
      <c r="A1904" s="784" t="s">
        <v>933</v>
      </c>
      <c r="B1904" s="784"/>
      <c r="C1904" s="784"/>
      <c r="D1904" s="784"/>
      <c r="E1904" s="784"/>
      <c r="F1904" s="784"/>
      <c r="G1904" s="784"/>
      <c r="H1904" s="784"/>
    </row>
    <row r="1905" spans="1:8" ht="17.25" customHeight="1" x14ac:dyDescent="0.25">
      <c r="A1905" s="141"/>
      <c r="B1905" s="224" t="s">
        <v>934</v>
      </c>
      <c r="C1905" s="141"/>
      <c r="D1905" s="141"/>
      <c r="E1905" s="141"/>
      <c r="F1905" s="141"/>
      <c r="G1905" s="141"/>
      <c r="H1905" s="26"/>
    </row>
    <row r="1906" spans="1:8" ht="17.25" customHeight="1" x14ac:dyDescent="0.25">
      <c r="A1906" s="141"/>
      <c r="B1906" s="141"/>
      <c r="C1906" s="141"/>
      <c r="D1906" s="141"/>
      <c r="E1906" s="141"/>
      <c r="F1906" s="141"/>
      <c r="G1906" s="141"/>
    </row>
    <row r="1907" spans="1:8" ht="17.25" customHeight="1" x14ac:dyDescent="0.25">
      <c r="A1907" s="830" t="s">
        <v>588</v>
      </c>
      <c r="B1907" s="830"/>
      <c r="C1907" s="830"/>
      <c r="D1907" s="830"/>
      <c r="E1907" s="830"/>
      <c r="F1907" s="830"/>
      <c r="G1907" s="830"/>
      <c r="H1907" s="100"/>
    </row>
    <row r="1908" spans="1:8" ht="17.25" customHeight="1" x14ac:dyDescent="0.25">
      <c r="A1908" s="51"/>
      <c r="B1908" s="51"/>
      <c r="C1908" s="846" t="s">
        <v>108</v>
      </c>
      <c r="D1908" s="846"/>
      <c r="E1908" s="846"/>
      <c r="F1908" s="51"/>
      <c r="G1908" s="51"/>
      <c r="H1908" s="100"/>
    </row>
    <row r="1909" spans="1:8" ht="17.25" customHeight="1" x14ac:dyDescent="0.25">
      <c r="A1909" s="51"/>
      <c r="B1909" s="51"/>
      <c r="C1909" s="84"/>
      <c r="D1909" s="84"/>
      <c r="E1909" s="84"/>
      <c r="F1909" s="51"/>
      <c r="G1909" s="51"/>
      <c r="H1909" s="100"/>
    </row>
    <row r="1910" spans="1:8" ht="17.25" customHeight="1" x14ac:dyDescent="0.25">
      <c r="A1910" s="31" t="s">
        <v>38</v>
      </c>
      <c r="B1910" s="762" t="s">
        <v>39</v>
      </c>
      <c r="C1910" s="120" t="s">
        <v>59</v>
      </c>
      <c r="D1910" s="161" t="s">
        <v>351</v>
      </c>
      <c r="E1910" s="120" t="s">
        <v>59</v>
      </c>
      <c r="F1910" s="766" t="s">
        <v>41</v>
      </c>
      <c r="G1910" s="767"/>
      <c r="H1910" s="769" t="s">
        <v>10</v>
      </c>
    </row>
    <row r="1911" spans="1:8" ht="17.25" customHeight="1" x14ac:dyDescent="0.25">
      <c r="A1911" s="32" t="s">
        <v>339</v>
      </c>
      <c r="B1911" s="763"/>
      <c r="C1911" s="167" t="s">
        <v>563</v>
      </c>
      <c r="D1911" s="180" t="s">
        <v>645</v>
      </c>
      <c r="E1911" s="33" t="s">
        <v>723</v>
      </c>
      <c r="F1911" s="34" t="s">
        <v>8</v>
      </c>
      <c r="G1911" s="85" t="s">
        <v>9</v>
      </c>
      <c r="H1911" s="770"/>
    </row>
    <row r="1912" spans="1:8" ht="17.25" customHeight="1" x14ac:dyDescent="0.25">
      <c r="A1912" s="74">
        <v>1</v>
      </c>
      <c r="B1912" s="126">
        <v>2</v>
      </c>
      <c r="C1912" s="127">
        <v>3</v>
      </c>
      <c r="D1912" s="153">
        <v>4</v>
      </c>
      <c r="E1912" s="127">
        <v>5</v>
      </c>
      <c r="F1912" s="127">
        <v>6</v>
      </c>
      <c r="G1912" s="127">
        <v>7</v>
      </c>
      <c r="H1912" s="129">
        <v>8</v>
      </c>
    </row>
    <row r="1913" spans="1:8" ht="17.25" customHeight="1" x14ac:dyDescent="0.25">
      <c r="A1913" s="266">
        <v>111</v>
      </c>
      <c r="B1913" s="267" t="s">
        <v>128</v>
      </c>
      <c r="C1913" s="271">
        <f>C610</f>
        <v>35955.230000000003</v>
      </c>
      <c r="D1913" s="271">
        <f>D610</f>
        <v>182445.13</v>
      </c>
      <c r="E1913" s="271">
        <f>E610</f>
        <v>54520.61</v>
      </c>
      <c r="F1913" s="301">
        <f t="shared" ref="F1913:F1918" si="248">E1913/C1913</f>
        <v>1.5163471350343189</v>
      </c>
      <c r="G1913" s="622">
        <f t="shared" ref="G1913:G1918" si="249">E1913/D1913</f>
        <v>0.29883291486048436</v>
      </c>
      <c r="H1913" s="270">
        <f>E1913/E1918</f>
        <v>1</v>
      </c>
    </row>
    <row r="1914" spans="1:8" ht="17.25" customHeight="1" x14ac:dyDescent="0.25">
      <c r="A1914" s="266">
        <v>130</v>
      </c>
      <c r="B1914" s="267" t="s">
        <v>129</v>
      </c>
      <c r="C1914" s="464">
        <f>C867</f>
        <v>179</v>
      </c>
      <c r="D1914" s="464">
        <f>D867</f>
        <v>3000</v>
      </c>
      <c r="E1914" s="464">
        <f>E867</f>
        <v>0</v>
      </c>
      <c r="F1914" s="301">
        <f t="shared" si="248"/>
        <v>0</v>
      </c>
      <c r="G1914" s="622">
        <f t="shared" si="249"/>
        <v>0</v>
      </c>
      <c r="H1914" s="270">
        <f>E1914/E1918</f>
        <v>0</v>
      </c>
    </row>
    <row r="1915" spans="1:8" ht="17.25" customHeight="1" x14ac:dyDescent="0.25">
      <c r="A1915" s="266">
        <v>132</v>
      </c>
      <c r="B1915" s="267" t="s">
        <v>130</v>
      </c>
      <c r="C1915" s="271">
        <f>C968</f>
        <v>0</v>
      </c>
      <c r="D1915" s="271">
        <f>D968</f>
        <v>0</v>
      </c>
      <c r="E1915" s="271">
        <f>E968</f>
        <v>0</v>
      </c>
      <c r="F1915" s="301" t="e">
        <f t="shared" si="248"/>
        <v>#DIV/0!</v>
      </c>
      <c r="G1915" s="622" t="e">
        <f t="shared" si="249"/>
        <v>#DIV/0!</v>
      </c>
      <c r="H1915" s="270">
        <f>E1915/E1918</f>
        <v>0</v>
      </c>
    </row>
    <row r="1916" spans="1:8" ht="17.25" customHeight="1" x14ac:dyDescent="0.25">
      <c r="A1916" s="266">
        <v>200</v>
      </c>
      <c r="B1916" s="267" t="s">
        <v>131</v>
      </c>
      <c r="C1916" s="271">
        <f>C1071</f>
        <v>0</v>
      </c>
      <c r="D1916" s="271">
        <f>D1071</f>
        <v>0</v>
      </c>
      <c r="E1916" s="271">
        <f>E1071</f>
        <v>0</v>
      </c>
      <c r="F1916" s="301" t="e">
        <f t="shared" si="248"/>
        <v>#DIV/0!</v>
      </c>
      <c r="G1916" s="622" t="e">
        <f t="shared" si="249"/>
        <v>#DIV/0!</v>
      </c>
      <c r="H1916" s="270">
        <f>E1916/E1918</f>
        <v>0</v>
      </c>
    </row>
    <row r="1917" spans="1:8" ht="17.25" customHeight="1" x14ac:dyDescent="0.25">
      <c r="A1917" s="266">
        <v>300</v>
      </c>
      <c r="B1917" s="267" t="s">
        <v>132</v>
      </c>
      <c r="C1917" s="271">
        <f>C1173</f>
        <v>0</v>
      </c>
      <c r="D1917" s="271">
        <f>D1173</f>
        <v>0</v>
      </c>
      <c r="E1917" s="271">
        <f>E1173</f>
        <v>0</v>
      </c>
      <c r="F1917" s="301" t="e">
        <f t="shared" si="248"/>
        <v>#DIV/0!</v>
      </c>
      <c r="G1917" s="622" t="e">
        <f t="shared" si="249"/>
        <v>#DIV/0!</v>
      </c>
      <c r="H1917" s="270">
        <f>E1917/E1918</f>
        <v>0</v>
      </c>
    </row>
    <row r="1918" spans="1:8" ht="17.25" customHeight="1" x14ac:dyDescent="0.25">
      <c r="A1918" s="587"/>
      <c r="B1918" s="612" t="s">
        <v>54</v>
      </c>
      <c r="C1918" s="700">
        <f>C1913+C1914+C1915+C1916+C1917</f>
        <v>36134.230000000003</v>
      </c>
      <c r="D1918" s="700">
        <f t="shared" ref="D1918:E1918" si="250">D1913+D1914+D1915+D1916+D1917</f>
        <v>185445.13</v>
      </c>
      <c r="E1918" s="700">
        <f t="shared" si="250"/>
        <v>54520.61</v>
      </c>
      <c r="F1918" s="613">
        <f t="shared" si="248"/>
        <v>1.5088355279744441</v>
      </c>
      <c r="G1918" s="563">
        <f t="shared" si="249"/>
        <v>0.2939986075665616</v>
      </c>
      <c r="H1918" s="276">
        <f>H1913+H1914+H1915+H1916+H1917</f>
        <v>1</v>
      </c>
    </row>
    <row r="1919" spans="1:8" ht="17.25" customHeight="1" x14ac:dyDescent="0.25">
      <c r="A1919" s="39"/>
      <c r="B1919" s="39"/>
      <c r="C1919" s="39"/>
      <c r="D1919" s="39"/>
      <c r="E1919" s="39"/>
      <c r="F1919" s="39"/>
      <c r="G1919" s="51"/>
      <c r="H1919" s="100"/>
    </row>
    <row r="1920" spans="1:8" ht="17.25" customHeight="1" x14ac:dyDescent="0.25">
      <c r="A1920" s="246"/>
      <c r="B1920" s="771" t="s">
        <v>935</v>
      </c>
      <c r="C1920" s="771"/>
      <c r="D1920" s="771"/>
      <c r="E1920" s="771"/>
      <c r="F1920" s="771"/>
      <c r="G1920" s="771"/>
      <c r="H1920" s="771"/>
    </row>
    <row r="1921" spans="1:8" ht="17.25" customHeight="1" x14ac:dyDescent="0.25">
      <c r="A1921" s="771" t="s">
        <v>936</v>
      </c>
      <c r="B1921" s="771"/>
      <c r="C1921" s="771"/>
      <c r="D1921" s="771"/>
      <c r="E1921" s="771"/>
      <c r="F1921" s="771"/>
      <c r="G1921" s="771"/>
      <c r="H1921" s="771"/>
    </row>
    <row r="1922" spans="1:8" ht="17.25" customHeight="1" x14ac:dyDescent="0.25">
      <c r="A1922" s="761" t="s">
        <v>937</v>
      </c>
      <c r="B1922" s="761"/>
      <c r="C1922" s="761"/>
      <c r="D1922" s="761"/>
      <c r="E1922" s="761"/>
      <c r="F1922" s="761"/>
      <c r="G1922" s="761"/>
      <c r="H1922" s="761"/>
    </row>
    <row r="1923" spans="1:8" ht="17.25" customHeight="1" x14ac:dyDescent="0.25">
      <c r="A1923" s="761" t="s">
        <v>938</v>
      </c>
      <c r="B1923" s="761"/>
      <c r="C1923" s="761"/>
      <c r="D1923" s="761"/>
      <c r="E1923" s="761"/>
      <c r="F1923" s="761"/>
      <c r="G1923" s="761"/>
      <c r="H1923" s="761"/>
    </row>
    <row r="1924" spans="1:8" ht="17.25" customHeight="1" x14ac:dyDescent="0.25">
      <c r="A1924" s="216" t="s">
        <v>939</v>
      </c>
      <c r="B1924" s="19"/>
      <c r="C1924" s="19"/>
      <c r="D1924" s="19"/>
      <c r="E1924" s="216"/>
      <c r="F1924" s="216"/>
      <c r="G1924" s="216"/>
      <c r="H1924" s="244"/>
    </row>
    <row r="1925" spans="1:8" ht="17.25" customHeight="1" x14ac:dyDescent="0.25">
      <c r="A1925" s="109"/>
      <c r="B1925" s="37"/>
      <c r="C1925" s="37"/>
      <c r="D1925" s="37"/>
      <c r="E1925" s="109"/>
      <c r="F1925" s="109"/>
      <c r="G1925" s="109"/>
      <c r="H1925" s="747">
        <v>36</v>
      </c>
    </row>
    <row r="1926" spans="1:8" ht="17.25" customHeight="1" x14ac:dyDescent="0.25">
      <c r="A1926" s="109"/>
      <c r="B1926" s="37"/>
      <c r="C1926" s="37"/>
      <c r="D1926" s="37"/>
      <c r="E1926" s="109"/>
      <c r="F1926" s="109"/>
      <c r="G1926" s="109"/>
      <c r="H1926" s="100"/>
    </row>
    <row r="1927" spans="1:8" ht="17.25" customHeight="1" x14ac:dyDescent="0.25">
      <c r="A1927" s="109"/>
      <c r="B1927" s="37"/>
      <c r="C1927" s="37"/>
      <c r="D1927" s="37"/>
      <c r="E1927" s="109"/>
      <c r="F1927" s="109"/>
      <c r="G1927" s="109"/>
      <c r="H1927" s="100"/>
    </row>
    <row r="1928" spans="1:8" ht="17.25" customHeight="1" x14ac:dyDescent="0.25">
      <c r="A1928" s="108"/>
      <c r="B1928" s="778" t="s">
        <v>275</v>
      </c>
      <c r="C1928" s="778"/>
      <c r="D1928" s="778"/>
      <c r="E1928" s="108"/>
      <c r="F1928" s="108"/>
      <c r="G1928" s="37"/>
      <c r="H1928" s="100"/>
    </row>
    <row r="1929" spans="1:8" ht="17.25" customHeight="1" x14ac:dyDescent="0.25">
      <c r="A1929" s="108"/>
      <c r="B1929" s="108"/>
      <c r="C1929" s="108"/>
      <c r="D1929" s="108"/>
      <c r="E1929" s="108"/>
      <c r="F1929" s="108"/>
      <c r="G1929" s="37"/>
      <c r="H1929" s="100"/>
    </row>
    <row r="1930" spans="1:8" ht="17.25" customHeight="1" x14ac:dyDescent="0.25">
      <c r="A1930" s="787" t="s">
        <v>940</v>
      </c>
      <c r="B1930" s="787"/>
      <c r="C1930" s="787"/>
      <c r="D1930" s="787"/>
      <c r="E1930" s="787"/>
      <c r="F1930" s="787"/>
      <c r="G1930" s="787"/>
      <c r="H1930" s="787"/>
    </row>
    <row r="1931" spans="1:8" ht="17.25" customHeight="1" x14ac:dyDescent="0.25">
      <c r="A1931" s="764" t="s">
        <v>941</v>
      </c>
      <c r="B1931" s="764"/>
      <c r="C1931" s="764"/>
      <c r="D1931" s="764"/>
      <c r="E1931" s="764"/>
      <c r="F1931" s="764"/>
      <c r="G1931" s="764"/>
      <c r="H1931" s="764"/>
    </row>
    <row r="1932" spans="1:8" ht="17.25" customHeight="1" x14ac:dyDescent="0.25">
      <c r="A1932" s="51"/>
      <c r="B1932" s="51"/>
      <c r="C1932" s="760" t="s">
        <v>108</v>
      </c>
      <c r="D1932" s="760"/>
      <c r="E1932" s="760"/>
      <c r="F1932" s="51"/>
      <c r="G1932" s="51"/>
      <c r="H1932" s="100"/>
    </row>
    <row r="1933" spans="1:8" ht="17.25" customHeight="1" x14ac:dyDescent="0.25">
      <c r="A1933" s="31" t="s">
        <v>38</v>
      </c>
      <c r="B1933" s="762" t="s">
        <v>39</v>
      </c>
      <c r="C1933" s="120" t="s">
        <v>59</v>
      </c>
      <c r="D1933" s="159" t="s">
        <v>6</v>
      </c>
      <c r="E1933" s="120" t="s">
        <v>59</v>
      </c>
      <c r="F1933" s="766" t="s">
        <v>41</v>
      </c>
      <c r="G1933" s="767"/>
      <c r="H1933" s="769" t="s">
        <v>10</v>
      </c>
    </row>
    <row r="1934" spans="1:8" ht="17.25" customHeight="1" x14ac:dyDescent="0.25">
      <c r="A1934" s="32" t="s">
        <v>339</v>
      </c>
      <c r="B1934" s="763"/>
      <c r="C1934" s="167" t="s">
        <v>563</v>
      </c>
      <c r="D1934" s="33" t="s">
        <v>649</v>
      </c>
      <c r="E1934" s="33" t="s">
        <v>723</v>
      </c>
      <c r="F1934" s="34" t="s">
        <v>8</v>
      </c>
      <c r="G1934" s="85" t="s">
        <v>9</v>
      </c>
      <c r="H1934" s="770"/>
    </row>
    <row r="1935" spans="1:8" ht="17.25" customHeight="1" x14ac:dyDescent="0.25">
      <c r="A1935" s="74">
        <v>1</v>
      </c>
      <c r="B1935" s="126">
        <v>2</v>
      </c>
      <c r="C1935" s="127">
        <v>3</v>
      </c>
      <c r="D1935" s="153">
        <v>4</v>
      </c>
      <c r="E1935" s="127">
        <v>5</v>
      </c>
      <c r="F1935" s="127">
        <v>6</v>
      </c>
      <c r="G1935" s="127">
        <v>7</v>
      </c>
      <c r="H1935" s="129">
        <v>8</v>
      </c>
    </row>
    <row r="1936" spans="1:8" ht="23.25" customHeight="1" x14ac:dyDescent="0.25">
      <c r="A1936" s="164">
        <v>50212</v>
      </c>
      <c r="B1936" s="704" t="s">
        <v>472</v>
      </c>
      <c r="C1936" s="387">
        <f>C262</f>
        <v>41102</v>
      </c>
      <c r="D1936" s="387">
        <f>D262</f>
        <v>113000</v>
      </c>
      <c r="E1936" s="387">
        <f>E262</f>
        <v>31290.75</v>
      </c>
      <c r="F1936" s="301">
        <f t="shared" ref="F1936:F1941" si="251">E1936/C1936</f>
        <v>0.76129507079947445</v>
      </c>
      <c r="G1936" s="622">
        <f t="shared" ref="G1936:G1941" si="252">E1936/D1936</f>
        <v>0.27690929203539821</v>
      </c>
      <c r="H1936" s="281">
        <f>E1936/E1941</f>
        <v>0.77315995923031777</v>
      </c>
    </row>
    <row r="1937" spans="1:8" ht="18.75" customHeight="1" x14ac:dyDescent="0.25">
      <c r="A1937" s="164">
        <v>50405</v>
      </c>
      <c r="B1937" s="704" t="s">
        <v>276</v>
      </c>
      <c r="C1937" s="387">
        <f>C263</f>
        <v>1894.5</v>
      </c>
      <c r="D1937" s="387">
        <f>D263</f>
        <v>160088</v>
      </c>
      <c r="E1937" s="387">
        <f>E263</f>
        <v>820</v>
      </c>
      <c r="F1937" s="301">
        <f t="shared" si="251"/>
        <v>0.43283188176299814</v>
      </c>
      <c r="G1937" s="622">
        <f t="shared" si="252"/>
        <v>5.1221827994602969E-3</v>
      </c>
      <c r="H1937" s="281">
        <f>E1937/E1941</f>
        <v>2.0261296599437872E-2</v>
      </c>
    </row>
    <row r="1938" spans="1:8" ht="17.25" customHeight="1" x14ac:dyDescent="0.25">
      <c r="A1938" s="164">
        <v>50408</v>
      </c>
      <c r="B1938" s="704" t="s">
        <v>277</v>
      </c>
      <c r="C1938" s="387">
        <f>C264</f>
        <v>1969.5</v>
      </c>
      <c r="D1938" s="387">
        <f>D264</f>
        <v>110000</v>
      </c>
      <c r="E1938" s="387">
        <f>E264</f>
        <v>7660.5</v>
      </c>
      <c r="F1938" s="301">
        <f t="shared" si="251"/>
        <v>3.8895658796648895</v>
      </c>
      <c r="G1938" s="622">
        <f t="shared" si="252"/>
        <v>6.9640909090909087E-2</v>
      </c>
      <c r="H1938" s="281">
        <f>E1938/E1941</f>
        <v>0.18928251536584612</v>
      </c>
    </row>
    <row r="1939" spans="1:8" ht="17.25" customHeight="1" x14ac:dyDescent="0.25">
      <c r="A1939" s="164">
        <v>50008</v>
      </c>
      <c r="B1939" s="704" t="s">
        <v>404</v>
      </c>
      <c r="C1939" s="387">
        <f>C265</f>
        <v>0</v>
      </c>
      <c r="D1939" s="387">
        <f>D265</f>
        <v>116104</v>
      </c>
      <c r="E1939" s="387">
        <f>E265</f>
        <v>0</v>
      </c>
      <c r="F1939" s="301" t="e">
        <f t="shared" si="251"/>
        <v>#DIV/0!</v>
      </c>
      <c r="G1939" s="622">
        <f t="shared" si="252"/>
        <v>0</v>
      </c>
      <c r="H1939" s="281">
        <f>E1939/E1941</f>
        <v>0</v>
      </c>
    </row>
    <row r="1940" spans="1:8" ht="17.25" customHeight="1" x14ac:dyDescent="0.25">
      <c r="A1940" s="164">
        <v>50413</v>
      </c>
      <c r="B1940" s="704" t="s">
        <v>278</v>
      </c>
      <c r="C1940" s="387">
        <f>C266</f>
        <v>38430</v>
      </c>
      <c r="D1940" s="387">
        <f>D266</f>
        <v>0</v>
      </c>
      <c r="E1940" s="387">
        <f>E266</f>
        <v>700</v>
      </c>
      <c r="F1940" s="301">
        <f t="shared" si="251"/>
        <v>1.8214936247723135E-2</v>
      </c>
      <c r="G1940" s="622" t="e">
        <f t="shared" si="252"/>
        <v>#DIV/0!</v>
      </c>
      <c r="H1940" s="281">
        <f>E1940/E1941</f>
        <v>1.7296228804398184E-2</v>
      </c>
    </row>
    <row r="1941" spans="1:8" ht="17.25" customHeight="1" x14ac:dyDescent="0.25">
      <c r="A1941" s="587"/>
      <c r="B1941" s="612" t="s">
        <v>263</v>
      </c>
      <c r="C1941" s="700">
        <f>C1936+C1937+C1938+C1939+C1940</f>
        <v>83396</v>
      </c>
      <c r="D1941" s="700">
        <f>D1936+D1937+D1938+D1939+D1940</f>
        <v>499192</v>
      </c>
      <c r="E1941" s="700">
        <f>E1936+E1937+E1938+E1939+E1940</f>
        <v>40471.25</v>
      </c>
      <c r="F1941" s="298">
        <f t="shared" si="251"/>
        <v>0.48529006187347112</v>
      </c>
      <c r="G1941" s="563">
        <f t="shared" si="252"/>
        <v>8.107351479991666E-2</v>
      </c>
      <c r="H1941" s="276">
        <f>H1936+H1937+H1938+H1939+H1940</f>
        <v>0.99999999999999989</v>
      </c>
    </row>
    <row r="1942" spans="1:8" ht="19.5" customHeight="1" x14ac:dyDescent="0.25">
      <c r="A1942" s="93"/>
      <c r="B1942" s="94"/>
      <c r="C1942" s="94"/>
      <c r="D1942" s="111"/>
      <c r="E1942" s="64"/>
      <c r="F1942" s="65"/>
      <c r="G1942" s="77"/>
      <c r="H1942" s="100"/>
    </row>
    <row r="1943" spans="1:8" ht="17.25" customHeight="1" x14ac:dyDescent="0.25">
      <c r="A1943" s="237"/>
      <c r="B1943" s="784" t="s">
        <v>942</v>
      </c>
      <c r="C1943" s="784"/>
      <c r="D1943" s="784"/>
      <c r="E1943" s="784"/>
      <c r="F1943" s="784"/>
      <c r="G1943" s="784"/>
      <c r="H1943" s="784"/>
    </row>
    <row r="1944" spans="1:8" ht="17.25" customHeight="1" x14ac:dyDescent="0.25">
      <c r="A1944" s="224" t="s">
        <v>943</v>
      </c>
      <c r="B1944" s="223"/>
      <c r="C1944" s="223"/>
      <c r="D1944" s="223"/>
      <c r="E1944" s="223"/>
      <c r="F1944" s="223"/>
      <c r="G1944" s="223"/>
      <c r="H1944" s="223"/>
    </row>
    <row r="1945" spans="1:8" ht="17.25" customHeight="1" x14ac:dyDescent="0.25">
      <c r="A1945" s="784" t="s">
        <v>944</v>
      </c>
      <c r="B1945" s="784"/>
      <c r="C1945" s="784"/>
      <c r="D1945" s="784"/>
      <c r="E1945" s="784"/>
      <c r="F1945" s="784"/>
      <c r="G1945" s="784"/>
      <c r="H1945" s="784"/>
    </row>
    <row r="1946" spans="1:8" ht="17.25" customHeight="1" x14ac:dyDescent="0.25">
      <c r="A1946" s="224" t="s">
        <v>945</v>
      </c>
      <c r="B1946" s="223"/>
      <c r="C1946" s="223"/>
      <c r="D1946" s="223"/>
      <c r="E1946" s="223"/>
      <c r="F1946" s="223"/>
      <c r="G1946" s="223"/>
      <c r="H1946" s="223"/>
    </row>
    <row r="1947" spans="1:8" ht="17.25" customHeight="1" x14ac:dyDescent="0.25">
      <c r="A1947" s="831" t="s">
        <v>946</v>
      </c>
      <c r="B1947" s="831"/>
      <c r="C1947" s="831"/>
      <c r="D1947" s="831"/>
      <c r="E1947" s="831"/>
      <c r="F1947" s="831"/>
      <c r="G1947" s="831"/>
      <c r="H1947" s="831"/>
    </row>
    <row r="1948" spans="1:8" ht="17.25" customHeight="1" x14ac:dyDescent="0.25">
      <c r="A1948" s="247" t="s">
        <v>947</v>
      </c>
      <c r="B1948" s="246"/>
      <c r="C1948" s="246"/>
      <c r="D1948" s="246"/>
      <c r="E1948" s="246"/>
      <c r="F1948" s="246"/>
      <c r="G1948" s="246"/>
      <c r="H1948" s="246"/>
    </row>
    <row r="1949" spans="1:8" ht="17.25" customHeight="1" x14ac:dyDescent="0.25">
      <c r="A1949" s="246"/>
      <c r="B1949" s="247" t="s">
        <v>948</v>
      </c>
      <c r="C1949" s="246"/>
      <c r="D1949" s="246"/>
      <c r="E1949" s="246"/>
      <c r="F1949" s="246"/>
      <c r="G1949" s="246"/>
      <c r="H1949" s="246"/>
    </row>
    <row r="1950" spans="1:8" ht="17.25" customHeight="1" x14ac:dyDescent="0.25">
      <c r="A1950" s="247" t="s">
        <v>949</v>
      </c>
      <c r="B1950" s="247"/>
      <c r="C1950" s="246"/>
      <c r="D1950" s="246"/>
      <c r="E1950" s="246"/>
      <c r="F1950" s="246"/>
      <c r="G1950" s="246"/>
      <c r="H1950" s="246"/>
    </row>
    <row r="1951" spans="1:8" ht="17.25" customHeight="1" x14ac:dyDescent="0.25">
      <c r="A1951" s="783" t="s">
        <v>441</v>
      </c>
      <c r="B1951" s="783"/>
      <c r="C1951" s="783"/>
      <c r="D1951" s="783"/>
      <c r="E1951" s="783"/>
      <c r="F1951" s="783"/>
      <c r="G1951" s="783"/>
      <c r="H1951" s="244"/>
    </row>
    <row r="1952" spans="1:8" ht="17.25" customHeight="1" x14ac:dyDescent="0.25">
      <c r="A1952" s="51"/>
      <c r="B1952" s="51"/>
      <c r="C1952" s="774" t="s">
        <v>108</v>
      </c>
      <c r="D1952" s="774"/>
      <c r="E1952" s="774"/>
      <c r="F1952" s="51"/>
      <c r="G1952" s="51"/>
      <c r="H1952" s="100"/>
    </row>
    <row r="1953" spans="1:8" ht="17.25" customHeight="1" x14ac:dyDescent="0.25">
      <c r="A1953" s="31" t="s">
        <v>38</v>
      </c>
      <c r="B1953" s="762" t="s">
        <v>39</v>
      </c>
      <c r="C1953" s="120" t="s">
        <v>59</v>
      </c>
      <c r="D1953" s="161" t="s">
        <v>351</v>
      </c>
      <c r="E1953" s="120" t="s">
        <v>59</v>
      </c>
      <c r="F1953" s="766" t="s">
        <v>41</v>
      </c>
      <c r="G1953" s="767"/>
      <c r="H1953" s="769" t="s">
        <v>10</v>
      </c>
    </row>
    <row r="1954" spans="1:8" ht="17.25" customHeight="1" x14ac:dyDescent="0.25">
      <c r="A1954" s="32" t="s">
        <v>339</v>
      </c>
      <c r="B1954" s="763"/>
      <c r="C1954" s="167" t="s">
        <v>563</v>
      </c>
      <c r="D1954" s="180" t="s">
        <v>645</v>
      </c>
      <c r="E1954" s="33" t="s">
        <v>723</v>
      </c>
      <c r="F1954" s="34" t="s">
        <v>8</v>
      </c>
      <c r="G1954" s="85" t="s">
        <v>9</v>
      </c>
      <c r="H1954" s="770"/>
    </row>
    <row r="1955" spans="1:8" ht="17.25" customHeight="1" x14ac:dyDescent="0.25">
      <c r="A1955" s="74">
        <v>1</v>
      </c>
      <c r="B1955" s="126">
        <v>2</v>
      </c>
      <c r="C1955" s="127">
        <v>3</v>
      </c>
      <c r="D1955" s="153">
        <v>4</v>
      </c>
      <c r="E1955" s="127">
        <v>5</v>
      </c>
      <c r="F1955" s="127">
        <v>6</v>
      </c>
      <c r="G1955" s="127">
        <v>7</v>
      </c>
      <c r="H1955" s="129">
        <v>8</v>
      </c>
    </row>
    <row r="1956" spans="1:8" ht="17.25" customHeight="1" x14ac:dyDescent="0.25">
      <c r="A1956" s="266">
        <v>111</v>
      </c>
      <c r="B1956" s="267" t="s">
        <v>128</v>
      </c>
      <c r="C1956" s="271">
        <f>C611</f>
        <v>10225.74</v>
      </c>
      <c r="D1956" s="271">
        <f>D611</f>
        <v>52278.400000000001</v>
      </c>
      <c r="E1956" s="271">
        <f>E611</f>
        <v>14946.62</v>
      </c>
      <c r="F1956" s="301">
        <f t="shared" ref="F1956:F1961" si="253">E1956/C1956</f>
        <v>1.461666343951636</v>
      </c>
      <c r="G1956" s="622">
        <f t="shared" ref="G1956:G1961" si="254">E1956/D1956</f>
        <v>0.28590431229723939</v>
      </c>
      <c r="H1956" s="270">
        <f>E1956/E1961</f>
        <v>0.94775094447776942</v>
      </c>
    </row>
    <row r="1957" spans="1:8" ht="17.25" customHeight="1" x14ac:dyDescent="0.25">
      <c r="A1957" s="266">
        <v>130</v>
      </c>
      <c r="B1957" s="267" t="s">
        <v>129</v>
      </c>
      <c r="C1957" s="464">
        <f>C868</f>
        <v>1770.85</v>
      </c>
      <c r="D1957" s="464">
        <f>D868</f>
        <v>3000</v>
      </c>
      <c r="E1957" s="464">
        <f>E868</f>
        <v>824</v>
      </c>
      <c r="F1957" s="301">
        <f t="shared" si="253"/>
        <v>0.46531326763983399</v>
      </c>
      <c r="G1957" s="622">
        <f t="shared" si="254"/>
        <v>0.27466666666666667</v>
      </c>
      <c r="H1957" s="270">
        <f>E1957/E1961</f>
        <v>5.2249055522230574E-2</v>
      </c>
    </row>
    <row r="1958" spans="1:8" ht="17.25" customHeight="1" x14ac:dyDescent="0.25">
      <c r="A1958" s="266">
        <v>132</v>
      </c>
      <c r="B1958" s="267" t="s">
        <v>130</v>
      </c>
      <c r="C1958" s="271">
        <f>C969</f>
        <v>0</v>
      </c>
      <c r="D1958" s="271">
        <f>D969</f>
        <v>0</v>
      </c>
      <c r="E1958" s="271">
        <f>E969</f>
        <v>0</v>
      </c>
      <c r="F1958" s="301" t="e">
        <f t="shared" si="253"/>
        <v>#DIV/0!</v>
      </c>
      <c r="G1958" s="622" t="e">
        <f t="shared" si="254"/>
        <v>#DIV/0!</v>
      </c>
      <c r="H1958" s="270">
        <f>E1958/E1961</f>
        <v>0</v>
      </c>
    </row>
    <row r="1959" spans="1:8" ht="17.25" customHeight="1" x14ac:dyDescent="0.25">
      <c r="A1959" s="266">
        <v>200</v>
      </c>
      <c r="B1959" s="421" t="s">
        <v>131</v>
      </c>
      <c r="C1959" s="271">
        <f>C1072</f>
        <v>0</v>
      </c>
      <c r="D1959" s="271">
        <f>D1072</f>
        <v>0</v>
      </c>
      <c r="E1959" s="271">
        <f>E1072</f>
        <v>0</v>
      </c>
      <c r="F1959" s="301" t="e">
        <f t="shared" si="253"/>
        <v>#DIV/0!</v>
      </c>
      <c r="G1959" s="622" t="e">
        <f t="shared" si="254"/>
        <v>#DIV/0!</v>
      </c>
      <c r="H1959" s="270">
        <f>E1959/E1961</f>
        <v>0</v>
      </c>
    </row>
    <row r="1960" spans="1:8" ht="20.25" customHeight="1" x14ac:dyDescent="0.25">
      <c r="A1960" s="266">
        <v>300</v>
      </c>
      <c r="B1960" s="421" t="s">
        <v>132</v>
      </c>
      <c r="C1960" s="271">
        <f>C1175</f>
        <v>0</v>
      </c>
      <c r="D1960" s="271">
        <f>D1175</f>
        <v>0</v>
      </c>
      <c r="E1960" s="271">
        <f>E1175</f>
        <v>0</v>
      </c>
      <c r="F1960" s="301" t="e">
        <f t="shared" si="253"/>
        <v>#DIV/0!</v>
      </c>
      <c r="G1960" s="622" t="e">
        <f t="shared" si="254"/>
        <v>#DIV/0!</v>
      </c>
      <c r="H1960" s="270">
        <f>E1960/E1961</f>
        <v>0</v>
      </c>
    </row>
    <row r="1961" spans="1:8" ht="20.25" customHeight="1" x14ac:dyDescent="0.25">
      <c r="A1961" s="587"/>
      <c r="B1961" s="612" t="s">
        <v>54</v>
      </c>
      <c r="C1961" s="700">
        <f>C1956+C1957+C1958+C1959+C1960</f>
        <v>11996.59</v>
      </c>
      <c r="D1961" s="700">
        <f>D1956+D1957+D1958+D1959+D1960</f>
        <v>55278.400000000001</v>
      </c>
      <c r="E1961" s="274">
        <f>E1956+E1957+E1958+E1959+E1960</f>
        <v>15770.62</v>
      </c>
      <c r="F1961" s="613">
        <f t="shared" si="253"/>
        <v>1.3145918965305976</v>
      </c>
      <c r="G1961" s="563">
        <f t="shared" si="254"/>
        <v>0.28529443688674055</v>
      </c>
      <c r="H1961" s="276">
        <f>H1956+H1957+H1958+H1959+H1960</f>
        <v>1</v>
      </c>
    </row>
    <row r="1962" spans="1:8" ht="17.25" customHeight="1" x14ac:dyDescent="0.25">
      <c r="A1962" s="38"/>
      <c r="B1962" s="38"/>
      <c r="C1962" s="38"/>
      <c r="D1962" s="38"/>
      <c r="E1962" s="38"/>
      <c r="F1962" s="38"/>
      <c r="G1962" s="51"/>
      <c r="H1962" s="26"/>
    </row>
    <row r="1963" spans="1:8" ht="17.25" customHeight="1" x14ac:dyDescent="0.25">
      <c r="A1963" s="246"/>
      <c r="B1963" s="771" t="s">
        <v>950</v>
      </c>
      <c r="C1963" s="771"/>
      <c r="D1963" s="771"/>
      <c r="E1963" s="771"/>
      <c r="F1963" s="771"/>
      <c r="G1963" s="771"/>
      <c r="H1963" s="771"/>
    </row>
    <row r="1964" spans="1:8" ht="17.25" customHeight="1" x14ac:dyDescent="0.25">
      <c r="A1964" s="761" t="s">
        <v>951</v>
      </c>
      <c r="B1964" s="761"/>
      <c r="C1964" s="761"/>
      <c r="D1964" s="761"/>
      <c r="E1964" s="761"/>
      <c r="F1964" s="761"/>
      <c r="G1964" s="761"/>
      <c r="H1964" s="761"/>
    </row>
    <row r="1965" spans="1:8" ht="17.25" customHeight="1" x14ac:dyDescent="0.25">
      <c r="A1965" s="202"/>
      <c r="B1965" s="761" t="s">
        <v>952</v>
      </c>
      <c r="C1965" s="761"/>
      <c r="D1965" s="761"/>
      <c r="E1965" s="761"/>
      <c r="F1965" s="761"/>
      <c r="G1965" s="761"/>
      <c r="H1965" s="761"/>
    </row>
    <row r="1966" spans="1:8" ht="17.25" customHeight="1" x14ac:dyDescent="0.25">
      <c r="A1966" s="761" t="s">
        <v>953</v>
      </c>
      <c r="B1966" s="761"/>
      <c r="C1966" s="761"/>
      <c r="D1966" s="761"/>
      <c r="E1966" s="761"/>
      <c r="F1966" s="761"/>
      <c r="G1966" s="761"/>
      <c r="H1966" s="761"/>
    </row>
    <row r="1967" spans="1:8" ht="17.25" customHeight="1" x14ac:dyDescent="0.25">
      <c r="A1967" s="761" t="s">
        <v>954</v>
      </c>
      <c r="B1967" s="761"/>
      <c r="C1967" s="761"/>
      <c r="D1967" s="761"/>
      <c r="E1967" s="761"/>
      <c r="F1967" s="761"/>
      <c r="G1967" s="761"/>
      <c r="H1967" s="761"/>
    </row>
    <row r="1968" spans="1:8" ht="17.25" customHeight="1" x14ac:dyDescent="0.25">
      <c r="A1968" s="202" t="s">
        <v>955</v>
      </c>
      <c r="B1968" s="202"/>
      <c r="C1968" s="202"/>
      <c r="D1968" s="202"/>
      <c r="E1968" s="202"/>
      <c r="F1968" s="202"/>
      <c r="G1968" s="202"/>
      <c r="H1968" s="202"/>
    </row>
    <row r="1969" spans="1:17" ht="17.25" customHeight="1" x14ac:dyDescent="0.25">
      <c r="A1969" s="55"/>
      <c r="B1969" s="55"/>
      <c r="C1969" s="55"/>
      <c r="D1969" s="55"/>
      <c r="E1969" s="55"/>
      <c r="F1969" s="55"/>
      <c r="G1969" s="55"/>
      <c r="H1969" s="55"/>
    </row>
    <row r="1970" spans="1:17" ht="17.25" customHeight="1" x14ac:dyDescent="0.25">
      <c r="A1970" s="55"/>
      <c r="B1970" s="55"/>
      <c r="C1970" s="55"/>
      <c r="D1970" s="55"/>
      <c r="E1970" s="55"/>
      <c r="F1970" s="55"/>
      <c r="G1970" s="55"/>
      <c r="H1970" s="55"/>
    </row>
    <row r="1971" spans="1:17" ht="17.25" customHeight="1" x14ac:dyDescent="0.25">
      <c r="A1971" s="55"/>
      <c r="B1971" s="55"/>
      <c r="C1971" s="55"/>
      <c r="D1971" s="55"/>
      <c r="E1971" s="55"/>
      <c r="F1971" s="55"/>
      <c r="G1971" s="55"/>
      <c r="H1971" s="55"/>
    </row>
    <row r="1972" spans="1:17" ht="17.25" customHeight="1" x14ac:dyDescent="0.25">
      <c r="A1972" s="55"/>
      <c r="B1972" s="55"/>
      <c r="C1972" s="55"/>
      <c r="D1972" s="55"/>
      <c r="E1972" s="55"/>
      <c r="F1972" s="55"/>
      <c r="G1972" s="55"/>
      <c r="H1972" s="55"/>
    </row>
    <row r="1973" spans="1:17" ht="17.25" customHeight="1" x14ac:dyDescent="0.25">
      <c r="A1973" s="55"/>
      <c r="B1973" s="55"/>
      <c r="C1973" s="55"/>
      <c r="D1973" s="55"/>
      <c r="E1973" s="55"/>
      <c r="F1973" s="55"/>
      <c r="G1973" s="55"/>
      <c r="H1973" s="55"/>
    </row>
    <row r="1974" spans="1:17" ht="17.25" customHeight="1" x14ac:dyDescent="0.25">
      <c r="A1974" s="55"/>
      <c r="B1974" s="55"/>
      <c r="C1974" s="55"/>
      <c r="D1974" s="55"/>
      <c r="E1974" s="55"/>
      <c r="F1974" s="55"/>
      <c r="G1974" s="55"/>
      <c r="H1974" s="24"/>
    </row>
    <row r="1975" spans="1:17" ht="17.25" customHeight="1" x14ac:dyDescent="0.25">
      <c r="A1975" s="55"/>
      <c r="B1975" s="55"/>
      <c r="C1975" s="55"/>
      <c r="D1975" s="55"/>
      <c r="E1975" s="55"/>
      <c r="F1975" s="55"/>
      <c r="G1975" s="55"/>
      <c r="H1975" s="55"/>
    </row>
    <row r="1976" spans="1:17" ht="17.25" customHeight="1" x14ac:dyDescent="0.25">
      <c r="A1976" s="55"/>
      <c r="B1976" s="55"/>
      <c r="C1976" s="55"/>
      <c r="D1976" s="55"/>
      <c r="E1976" s="55"/>
      <c r="F1976" s="55"/>
      <c r="G1976" s="55"/>
      <c r="H1976" s="737">
        <v>37</v>
      </c>
    </row>
    <row r="1977" spans="1:17" ht="17.25" customHeight="1" x14ac:dyDescent="0.25">
      <c r="A1977" s="55"/>
      <c r="B1977" s="55"/>
      <c r="C1977" s="55"/>
      <c r="D1977" s="55"/>
      <c r="E1977" s="55"/>
      <c r="F1977" s="55"/>
      <c r="G1977" s="55"/>
      <c r="H1977" s="55"/>
    </row>
    <row r="1978" spans="1:17" ht="17.25" customHeight="1" x14ac:dyDescent="0.25">
      <c r="A1978" s="109"/>
      <c r="B1978" s="109"/>
      <c r="C1978" s="109"/>
      <c r="D1978" s="109"/>
      <c r="E1978" s="109"/>
      <c r="F1978" s="109"/>
      <c r="G1978" s="109"/>
      <c r="H1978" s="25"/>
    </row>
    <row r="1979" spans="1:17" s="55" customFormat="1" ht="17.25" customHeight="1" x14ac:dyDescent="0.25">
      <c r="A1979" s="108"/>
      <c r="B1979" s="778" t="s">
        <v>279</v>
      </c>
      <c r="C1979" s="778"/>
      <c r="D1979" s="778"/>
      <c r="E1979" s="108"/>
      <c r="F1979" s="109"/>
      <c r="G1979" s="37"/>
      <c r="H1979" s="100"/>
      <c r="I1979"/>
      <c r="J1979"/>
      <c r="K1979"/>
      <c r="L1979"/>
      <c r="M1979"/>
      <c r="N1979"/>
      <c r="O1979"/>
      <c r="P1979"/>
      <c r="Q1979"/>
    </row>
    <row r="1980" spans="1:17" s="55" customFormat="1" ht="17.25" customHeight="1" x14ac:dyDescent="0.25">
      <c r="A1980" s="108"/>
      <c r="B1980" s="108"/>
      <c r="C1980" s="108"/>
      <c r="D1980" s="108"/>
      <c r="E1980" s="108"/>
      <c r="F1980" s="108"/>
      <c r="G1980" s="37"/>
      <c r="H1980" s="100"/>
      <c r="I1980"/>
      <c r="J1980"/>
      <c r="K1980"/>
      <c r="L1980"/>
      <c r="M1980"/>
      <c r="N1980"/>
      <c r="O1980"/>
      <c r="P1980"/>
      <c r="Q1980"/>
    </row>
    <row r="1981" spans="1:17" s="55" customFormat="1" ht="17.25" customHeight="1" x14ac:dyDescent="0.25">
      <c r="A1981" s="787" t="s">
        <v>956</v>
      </c>
      <c r="B1981" s="787"/>
      <c r="C1981" s="787"/>
      <c r="D1981" s="787"/>
      <c r="E1981" s="787"/>
      <c r="F1981" s="787"/>
      <c r="G1981" s="787"/>
      <c r="H1981" s="787"/>
      <c r="I1981"/>
      <c r="J1981"/>
      <c r="K1981"/>
      <c r="L1981"/>
      <c r="M1981"/>
      <c r="N1981"/>
      <c r="O1981"/>
      <c r="P1981"/>
      <c r="Q1981"/>
    </row>
    <row r="1982" spans="1:17" ht="17.25" customHeight="1" x14ac:dyDescent="0.25">
      <c r="A1982" s="764" t="s">
        <v>808</v>
      </c>
      <c r="B1982" s="764"/>
      <c r="C1982" s="764"/>
      <c r="D1982" s="764"/>
      <c r="E1982" s="764"/>
      <c r="F1982" s="764"/>
      <c r="G1982" s="764"/>
      <c r="H1982" s="764"/>
    </row>
    <row r="1983" spans="1:17" ht="17.25" customHeight="1" x14ac:dyDescent="0.25">
      <c r="A1983" s="764" t="s">
        <v>957</v>
      </c>
      <c r="B1983" s="764"/>
      <c r="C1983" s="764"/>
      <c r="D1983" s="764"/>
      <c r="E1983" s="764"/>
      <c r="F1983" s="764"/>
      <c r="G1983" s="764"/>
      <c r="H1983" s="764"/>
    </row>
    <row r="1984" spans="1:17" ht="17.25" customHeight="1" x14ac:dyDescent="0.25">
      <c r="A1984" s="764" t="s">
        <v>361</v>
      </c>
      <c r="B1984" s="764"/>
      <c r="C1984" s="764"/>
      <c r="D1984" s="764"/>
      <c r="E1984" s="764"/>
      <c r="F1984" s="764"/>
      <c r="G1984" s="764"/>
      <c r="H1984" s="764"/>
    </row>
    <row r="1985" spans="1:8" ht="17.25" customHeight="1" x14ac:dyDescent="0.25">
      <c r="A1985" s="212"/>
      <c r="B1985" s="212"/>
      <c r="C1985" s="212"/>
      <c r="D1985" s="212"/>
      <c r="E1985" s="212"/>
      <c r="F1985" s="212"/>
      <c r="G1985" s="212"/>
      <c r="H1985" s="212"/>
    </row>
    <row r="1986" spans="1:8" ht="17.25" customHeight="1" x14ac:dyDescent="0.25">
      <c r="A1986" s="203"/>
      <c r="B1986" s="203"/>
      <c r="C1986" s="775" t="s">
        <v>108</v>
      </c>
      <c r="D1986" s="775"/>
      <c r="E1986" s="775"/>
      <c r="F1986" s="203"/>
      <c r="G1986" s="203"/>
      <c r="H1986" s="244"/>
    </row>
    <row r="1987" spans="1:8" ht="17.25" customHeight="1" x14ac:dyDescent="0.25">
      <c r="A1987" s="31" t="s">
        <v>38</v>
      </c>
      <c r="B1987" s="762" t="s">
        <v>39</v>
      </c>
      <c r="C1987" s="120" t="s">
        <v>59</v>
      </c>
      <c r="D1987" s="159" t="s">
        <v>6</v>
      </c>
      <c r="E1987" s="120" t="s">
        <v>59</v>
      </c>
      <c r="F1987" s="766" t="s">
        <v>41</v>
      </c>
      <c r="G1987" s="767"/>
      <c r="H1987" s="769" t="s">
        <v>10</v>
      </c>
    </row>
    <row r="1988" spans="1:8" ht="19.5" customHeight="1" x14ac:dyDescent="0.25">
      <c r="A1988" s="32" t="s">
        <v>339</v>
      </c>
      <c r="B1988" s="763"/>
      <c r="C1988" s="167" t="s">
        <v>563</v>
      </c>
      <c r="D1988" s="33" t="s">
        <v>649</v>
      </c>
      <c r="E1988" s="33" t="s">
        <v>723</v>
      </c>
      <c r="F1988" s="34" t="s">
        <v>8</v>
      </c>
      <c r="G1988" s="85" t="s">
        <v>9</v>
      </c>
      <c r="H1988" s="770"/>
    </row>
    <row r="1989" spans="1:8" ht="17.25" customHeight="1" x14ac:dyDescent="0.25">
      <c r="A1989" s="74">
        <v>1</v>
      </c>
      <c r="B1989" s="126">
        <v>2</v>
      </c>
      <c r="C1989" s="127">
        <v>3</v>
      </c>
      <c r="D1989" s="153">
        <v>4</v>
      </c>
      <c r="E1989" s="127">
        <v>5</v>
      </c>
      <c r="F1989" s="127">
        <v>6</v>
      </c>
      <c r="G1989" s="127">
        <v>7</v>
      </c>
      <c r="H1989" s="129">
        <v>8</v>
      </c>
    </row>
    <row r="1990" spans="1:8" ht="17.25" customHeight="1" x14ac:dyDescent="0.25">
      <c r="A1990" s="164">
        <v>50009</v>
      </c>
      <c r="B1990" s="248" t="s">
        <v>280</v>
      </c>
      <c r="C1990" s="271">
        <f>C269</f>
        <v>67119.25</v>
      </c>
      <c r="D1990" s="271">
        <f>D269</f>
        <v>826763</v>
      </c>
      <c r="E1990" s="271">
        <f>E269</f>
        <v>295720.57</v>
      </c>
      <c r="F1990" s="301">
        <f>E1990/C1990</f>
        <v>4.4058980098853908</v>
      </c>
      <c r="G1990" s="622">
        <f>E1990/D1990</f>
        <v>0.35768481414867381</v>
      </c>
      <c r="H1990" s="281">
        <f>E1990/E1992</f>
        <v>0.98328109482479664</v>
      </c>
    </row>
    <row r="1991" spans="1:8" ht="17.25" customHeight="1" x14ac:dyDescent="0.25">
      <c r="A1991" s="266">
        <v>50026</v>
      </c>
      <c r="B1991" s="248" t="s">
        <v>94</v>
      </c>
      <c r="C1991" s="271">
        <f>C270</f>
        <v>8569.2000000000007</v>
      </c>
      <c r="D1991" s="271">
        <f>D270</f>
        <v>114180</v>
      </c>
      <c r="E1991" s="271">
        <f>E270</f>
        <v>5028.1899999999996</v>
      </c>
      <c r="F1991" s="301">
        <f>E1991/C1991</f>
        <v>0.58677472809597153</v>
      </c>
      <c r="G1991" s="622">
        <f>E1991/D1991</f>
        <v>4.4037397092310381E-2</v>
      </c>
      <c r="H1991" s="281">
        <f>E1991/E1992</f>
        <v>1.6718905175203382E-2</v>
      </c>
    </row>
    <row r="1992" spans="1:8" ht="17.25" customHeight="1" x14ac:dyDescent="0.25">
      <c r="A1992" s="587"/>
      <c r="B1992" s="612" t="s">
        <v>263</v>
      </c>
      <c r="C1992" s="694">
        <f>C1990+C1991</f>
        <v>75688.45</v>
      </c>
      <c r="D1992" s="694">
        <f>D1990+D1991</f>
        <v>940943</v>
      </c>
      <c r="E1992" s="694">
        <f>E1990+E1991</f>
        <v>300748.76</v>
      </c>
      <c r="F1992" s="298">
        <f>E1992/C1992</f>
        <v>3.9735093002961483</v>
      </c>
      <c r="G1992" s="563">
        <f>E1992/D1992</f>
        <v>0.3196248444379734</v>
      </c>
      <c r="H1992" s="276">
        <f>H1990+H1991</f>
        <v>1</v>
      </c>
    </row>
    <row r="1993" spans="1:8" ht="17.25" customHeight="1" x14ac:dyDescent="0.25">
      <c r="A1993" s="93"/>
      <c r="B1993" s="94"/>
      <c r="C1993" s="94"/>
      <c r="D1993" s="111"/>
      <c r="E1993" s="64"/>
      <c r="F1993" s="65"/>
      <c r="G1993" s="77"/>
    </row>
    <row r="1994" spans="1:8" ht="17.25" customHeight="1" x14ac:dyDescent="0.25">
      <c r="A1994" s="784" t="s">
        <v>958</v>
      </c>
      <c r="B1994" s="784"/>
      <c r="C1994" s="784"/>
      <c r="D1994" s="784"/>
      <c r="E1994" s="784"/>
      <c r="F1994" s="784"/>
      <c r="G1994" s="784"/>
      <c r="H1994" s="784"/>
    </row>
    <row r="1995" spans="1:8" ht="17.25" customHeight="1" x14ac:dyDescent="0.25">
      <c r="A1995" s="832" t="s">
        <v>959</v>
      </c>
      <c r="B1995" s="832"/>
      <c r="C1995" s="832"/>
      <c r="D1995" s="832"/>
      <c r="E1995" s="832"/>
      <c r="F1995" s="832"/>
      <c r="G1995" s="832"/>
      <c r="H1995" s="832"/>
    </row>
    <row r="1996" spans="1:8" ht="17.25" customHeight="1" x14ac:dyDescent="0.25">
      <c r="A1996" s="784" t="s">
        <v>960</v>
      </c>
      <c r="B1996" s="784"/>
      <c r="C1996" s="784"/>
      <c r="D1996" s="784"/>
      <c r="E1996" s="784"/>
      <c r="F1996" s="784"/>
      <c r="G1996" s="784"/>
      <c r="H1996" s="784"/>
    </row>
    <row r="1997" spans="1:8" ht="17.25" customHeight="1" x14ac:dyDescent="0.25">
      <c r="A1997" s="223"/>
      <c r="B1997" s="784" t="s">
        <v>961</v>
      </c>
      <c r="C1997" s="784"/>
      <c r="D1997" s="784"/>
      <c r="E1997" s="784"/>
      <c r="F1997" s="784"/>
      <c r="G1997" s="784"/>
      <c r="H1997" s="784"/>
    </row>
    <row r="1998" spans="1:8" ht="17.25" customHeight="1" x14ac:dyDescent="0.25">
      <c r="A1998" s="224" t="s">
        <v>962</v>
      </c>
      <c r="B1998" s="223"/>
      <c r="C1998" s="223"/>
      <c r="D1998" s="223"/>
      <c r="E1998" s="223"/>
      <c r="F1998" s="223"/>
      <c r="G1998" s="223"/>
      <c r="H1998" s="223"/>
    </row>
    <row r="1999" spans="1:8" ht="17.25" customHeight="1" x14ac:dyDescent="0.25"/>
    <row r="2000" spans="1:8" ht="17.25" customHeight="1" x14ac:dyDescent="0.25">
      <c r="A2000" s="847" t="s">
        <v>363</v>
      </c>
      <c r="B2000" s="847"/>
      <c r="C2000" s="847"/>
      <c r="D2000" s="847"/>
      <c r="E2000" s="847"/>
      <c r="F2000" s="847"/>
      <c r="G2000" s="847"/>
      <c r="H2000" s="244"/>
    </row>
    <row r="2001" spans="1:8" ht="17.25" customHeight="1" x14ac:dyDescent="0.25">
      <c r="A2001" s="203"/>
      <c r="B2001" s="203"/>
      <c r="C2001" s="798" t="s">
        <v>108</v>
      </c>
      <c r="D2001" s="798"/>
      <c r="E2001" s="798"/>
      <c r="F2001" s="203"/>
      <c r="G2001" s="203"/>
      <c r="H2001" s="244"/>
    </row>
    <row r="2002" spans="1:8" ht="17.25" customHeight="1" x14ac:dyDescent="0.25">
      <c r="A2002" s="49" t="s">
        <v>58</v>
      </c>
      <c r="B2002" s="762" t="s">
        <v>39</v>
      </c>
      <c r="C2002" s="120" t="s">
        <v>59</v>
      </c>
      <c r="D2002" s="161" t="s">
        <v>351</v>
      </c>
      <c r="E2002" s="120" t="s">
        <v>59</v>
      </c>
      <c r="F2002" s="766" t="s">
        <v>41</v>
      </c>
      <c r="G2002" s="767"/>
      <c r="H2002" s="769" t="s">
        <v>10</v>
      </c>
    </row>
    <row r="2003" spans="1:8" ht="17.25" customHeight="1" x14ac:dyDescent="0.25">
      <c r="A2003" s="62" t="s">
        <v>339</v>
      </c>
      <c r="B2003" s="763"/>
      <c r="C2003" s="167" t="s">
        <v>563</v>
      </c>
      <c r="D2003" s="180" t="s">
        <v>645</v>
      </c>
      <c r="E2003" s="33" t="s">
        <v>723</v>
      </c>
      <c r="F2003" s="34" t="s">
        <v>8</v>
      </c>
      <c r="G2003" s="85" t="s">
        <v>9</v>
      </c>
      <c r="H2003" s="770"/>
    </row>
    <row r="2004" spans="1:8" ht="17.25" customHeight="1" x14ac:dyDescent="0.25">
      <c r="A2004" s="74">
        <v>1</v>
      </c>
      <c r="B2004" s="126">
        <v>2</v>
      </c>
      <c r="C2004" s="127">
        <v>3</v>
      </c>
      <c r="D2004" s="153">
        <v>4</v>
      </c>
      <c r="E2004" s="127">
        <v>5</v>
      </c>
      <c r="F2004" s="127">
        <v>6</v>
      </c>
      <c r="G2004" s="127">
        <v>7</v>
      </c>
      <c r="H2004" s="129">
        <v>8</v>
      </c>
    </row>
    <row r="2005" spans="1:8" ht="17.25" customHeight="1" x14ac:dyDescent="0.25">
      <c r="A2005" s="266">
        <v>111</v>
      </c>
      <c r="B2005" s="267" t="s">
        <v>128</v>
      </c>
      <c r="C2005" s="271">
        <f>C612</f>
        <v>28003.63</v>
      </c>
      <c r="D2005" s="271">
        <f>D612</f>
        <v>128446.16</v>
      </c>
      <c r="E2005" s="271">
        <f>E612</f>
        <v>36319.660000000003</v>
      </c>
      <c r="F2005" s="301">
        <f t="shared" ref="F2005:F2010" si="255">E2005/C2005</f>
        <v>1.2969625723522273</v>
      </c>
      <c r="G2005" s="622">
        <f t="shared" ref="G2005:G2010" si="256">E2005/D2005</f>
        <v>0.28276174235181495</v>
      </c>
      <c r="H2005" s="270">
        <f>E2005/E2010</f>
        <v>0.95843741572031527</v>
      </c>
    </row>
    <row r="2006" spans="1:8" ht="17.25" customHeight="1" x14ac:dyDescent="0.25">
      <c r="A2006" s="266">
        <v>130</v>
      </c>
      <c r="B2006" s="267" t="s">
        <v>129</v>
      </c>
      <c r="C2006" s="271">
        <f>C869</f>
        <v>360.2</v>
      </c>
      <c r="D2006" s="271">
        <f>D869</f>
        <v>16000</v>
      </c>
      <c r="E2006" s="271">
        <f>E869</f>
        <v>1575</v>
      </c>
      <c r="F2006" s="301">
        <f t="shared" si="255"/>
        <v>4.372570794003332</v>
      </c>
      <c r="G2006" s="622">
        <f t="shared" si="256"/>
        <v>9.8437499999999997E-2</v>
      </c>
      <c r="H2006" s="270">
        <f>E2006/E2010</f>
        <v>4.1562584279684789E-2</v>
      </c>
    </row>
    <row r="2007" spans="1:8" ht="17.25" customHeight="1" x14ac:dyDescent="0.25">
      <c r="A2007" s="266">
        <v>132</v>
      </c>
      <c r="B2007" s="267" t="s">
        <v>130</v>
      </c>
      <c r="C2007" s="271">
        <f>C970</f>
        <v>0</v>
      </c>
      <c r="D2007" s="271">
        <f>D970</f>
        <v>0</v>
      </c>
      <c r="E2007" s="271">
        <f>E970</f>
        <v>0</v>
      </c>
      <c r="F2007" s="301" t="e">
        <f t="shared" si="255"/>
        <v>#DIV/0!</v>
      </c>
      <c r="G2007" s="622" t="e">
        <f t="shared" si="256"/>
        <v>#DIV/0!</v>
      </c>
      <c r="H2007" s="270">
        <f>E2007/E2010</f>
        <v>0</v>
      </c>
    </row>
    <row r="2008" spans="1:8" ht="17.25" customHeight="1" x14ac:dyDescent="0.25">
      <c r="A2008" s="266">
        <v>200</v>
      </c>
      <c r="B2008" s="421" t="s">
        <v>131</v>
      </c>
      <c r="C2008" s="271">
        <f>C1073</f>
        <v>0</v>
      </c>
      <c r="D2008" s="271">
        <f>D1073</f>
        <v>0</v>
      </c>
      <c r="E2008" s="271">
        <f>E1073</f>
        <v>0</v>
      </c>
      <c r="F2008" s="301" t="e">
        <f t="shared" si="255"/>
        <v>#DIV/0!</v>
      </c>
      <c r="G2008" s="622" t="e">
        <f t="shared" si="256"/>
        <v>#DIV/0!</v>
      </c>
      <c r="H2008" s="270">
        <f>E2008/E2010</f>
        <v>0</v>
      </c>
    </row>
    <row r="2009" spans="1:8" ht="17.25" customHeight="1" x14ac:dyDescent="0.25">
      <c r="A2009" s="266">
        <v>300</v>
      </c>
      <c r="B2009" s="421" t="s">
        <v>132</v>
      </c>
      <c r="C2009" s="271">
        <f>C1176</f>
        <v>0</v>
      </c>
      <c r="D2009" s="271">
        <f>D1176</f>
        <v>135000</v>
      </c>
      <c r="E2009" s="271">
        <f>E1176</f>
        <v>0</v>
      </c>
      <c r="F2009" s="301" t="e">
        <f t="shared" si="255"/>
        <v>#DIV/0!</v>
      </c>
      <c r="G2009" s="622">
        <f t="shared" si="256"/>
        <v>0</v>
      </c>
      <c r="H2009" s="270">
        <f>E2009/E2010</f>
        <v>0</v>
      </c>
    </row>
    <row r="2010" spans="1:8" ht="17.25" customHeight="1" x14ac:dyDescent="0.25">
      <c r="A2010" s="587"/>
      <c r="B2010" s="612" t="s">
        <v>54</v>
      </c>
      <c r="C2010" s="700">
        <f>C2005+C2006+C2007+C2008+C2009</f>
        <v>28363.83</v>
      </c>
      <c r="D2010" s="700">
        <f>D2005+D2006+D2007+D2008+D2009</f>
        <v>279446.16000000003</v>
      </c>
      <c r="E2010" s="274">
        <f>E2005+E2006+E2007+E2008+E2009</f>
        <v>37894.660000000003</v>
      </c>
      <c r="F2010" s="613">
        <f t="shared" si="255"/>
        <v>1.3360205585775968</v>
      </c>
      <c r="G2010" s="563">
        <f t="shared" si="256"/>
        <v>0.13560630069133889</v>
      </c>
      <c r="H2010" s="276">
        <f>H2005+H2006+H2007+H2008+H2009</f>
        <v>1</v>
      </c>
    </row>
    <row r="2011" spans="1:8" ht="17.25" customHeight="1" x14ac:dyDescent="0.25">
      <c r="A2011" s="102"/>
      <c r="B2011" s="76"/>
      <c r="C2011" s="116"/>
      <c r="D2011" s="116"/>
      <c r="E2011" s="104"/>
      <c r="F2011" s="105"/>
      <c r="G2011" s="81"/>
      <c r="H2011" s="25"/>
    </row>
    <row r="2012" spans="1:8" ht="17.25" customHeight="1" x14ac:dyDescent="0.25">
      <c r="A2012" s="246"/>
      <c r="B2012" s="771" t="s">
        <v>963</v>
      </c>
      <c r="C2012" s="771"/>
      <c r="D2012" s="771"/>
      <c r="E2012" s="771"/>
      <c r="F2012" s="771"/>
      <c r="G2012" s="771"/>
      <c r="H2012" s="771"/>
    </row>
    <row r="2013" spans="1:8" ht="17.25" customHeight="1" x14ac:dyDescent="0.25">
      <c r="A2013" s="771" t="s">
        <v>964</v>
      </c>
      <c r="B2013" s="771"/>
      <c r="C2013" s="771"/>
      <c r="D2013" s="771"/>
      <c r="E2013" s="771"/>
      <c r="F2013" s="771"/>
      <c r="G2013" s="771"/>
      <c r="H2013" s="771"/>
    </row>
    <row r="2014" spans="1:8" ht="17.25" customHeight="1" x14ac:dyDescent="0.25">
      <c r="A2014" s="761" t="s">
        <v>965</v>
      </c>
      <c r="B2014" s="761"/>
      <c r="C2014" s="761"/>
      <c r="D2014" s="761"/>
      <c r="E2014" s="761"/>
      <c r="F2014" s="761"/>
      <c r="G2014" s="761"/>
      <c r="H2014" s="761"/>
    </row>
    <row r="2015" spans="1:8" ht="17.25" customHeight="1" x14ac:dyDescent="0.25">
      <c r="A2015" s="761" t="s">
        <v>966</v>
      </c>
      <c r="B2015" s="761"/>
      <c r="C2015" s="761"/>
      <c r="D2015" s="761"/>
      <c r="E2015" s="761"/>
      <c r="F2015" s="761"/>
      <c r="G2015" s="761"/>
      <c r="H2015" s="761"/>
    </row>
    <row r="2016" spans="1:8" ht="17.25" customHeight="1" x14ac:dyDescent="0.25">
      <c r="A2016" s="761" t="s">
        <v>967</v>
      </c>
      <c r="B2016" s="761"/>
      <c r="C2016" s="761"/>
      <c r="D2016" s="761"/>
      <c r="E2016" s="761"/>
      <c r="F2016" s="761"/>
      <c r="G2016" s="761"/>
      <c r="H2016" s="761"/>
    </row>
    <row r="2017" spans="1:8" ht="17.25" customHeight="1" x14ac:dyDescent="0.25">
      <c r="A2017" s="202"/>
      <c r="B2017" s="761" t="s">
        <v>968</v>
      </c>
      <c r="C2017" s="761"/>
      <c r="D2017" s="761"/>
      <c r="E2017" s="761"/>
      <c r="F2017" s="761"/>
      <c r="G2017" s="761"/>
      <c r="H2017" s="761"/>
    </row>
    <row r="2018" spans="1:8" ht="17.25" customHeight="1" x14ac:dyDescent="0.25">
      <c r="A2018" s="761" t="s">
        <v>969</v>
      </c>
      <c r="B2018" s="761"/>
      <c r="C2018" s="761"/>
      <c r="D2018" s="761"/>
      <c r="E2018" s="761"/>
      <c r="F2018" s="761"/>
      <c r="G2018" s="761"/>
      <c r="H2018" s="761"/>
    </row>
    <row r="2019" spans="1:8" ht="17.25" customHeight="1" x14ac:dyDescent="0.25">
      <c r="A2019" s="202"/>
      <c r="B2019" s="202"/>
      <c r="C2019" s="202"/>
      <c r="D2019" s="202"/>
      <c r="E2019" s="202"/>
      <c r="F2019" s="202"/>
      <c r="G2019" s="202"/>
      <c r="H2019" s="202"/>
    </row>
    <row r="2020" spans="1:8" ht="17.25" customHeight="1" x14ac:dyDescent="0.25">
      <c r="A2020" s="202"/>
      <c r="B2020" s="202"/>
      <c r="C2020" s="202"/>
      <c r="D2020" s="202"/>
      <c r="E2020" s="202"/>
      <c r="F2020" s="202"/>
      <c r="G2020" s="202"/>
      <c r="H2020" s="202"/>
    </row>
    <row r="2021" spans="1:8" ht="17.25" customHeight="1" x14ac:dyDescent="0.25">
      <c r="A2021" s="202"/>
      <c r="B2021" s="202"/>
      <c r="C2021" s="202"/>
      <c r="D2021" s="202"/>
      <c r="E2021" s="202"/>
      <c r="F2021" s="202"/>
      <c r="G2021" s="202"/>
      <c r="H2021" s="202"/>
    </row>
    <row r="2022" spans="1:8" ht="17.25" customHeight="1" x14ac:dyDescent="0.25">
      <c r="A2022" s="55"/>
      <c r="B2022" s="55"/>
      <c r="C2022" s="55"/>
      <c r="D2022" s="55"/>
      <c r="E2022" s="55"/>
      <c r="F2022" s="55"/>
      <c r="G2022" s="55"/>
      <c r="H2022" s="55"/>
    </row>
    <row r="2023" spans="1:8" ht="17.25" customHeight="1" x14ac:dyDescent="0.25">
      <c r="A2023" s="55"/>
      <c r="B2023" s="55"/>
      <c r="C2023" s="55"/>
      <c r="D2023" s="55"/>
      <c r="E2023" s="55"/>
      <c r="F2023" s="55"/>
      <c r="G2023" s="55"/>
      <c r="H2023" s="55"/>
    </row>
    <row r="2024" spans="1:8" ht="17.25" customHeight="1" x14ac:dyDescent="0.25">
      <c r="A2024" s="108"/>
      <c r="B2024" s="37"/>
      <c r="C2024" s="37"/>
      <c r="D2024" s="37"/>
      <c r="E2024" s="108"/>
      <c r="F2024" s="108"/>
      <c r="G2024" s="37"/>
    </row>
    <row r="2025" spans="1:8" ht="17.25" customHeight="1" x14ac:dyDescent="0.25">
      <c r="A2025" s="108"/>
      <c r="B2025" s="37"/>
      <c r="C2025" s="37"/>
      <c r="D2025" s="37"/>
      <c r="E2025" s="108"/>
      <c r="F2025" s="108"/>
      <c r="G2025" s="37"/>
    </row>
    <row r="2026" spans="1:8" ht="17.25" customHeight="1" x14ac:dyDescent="0.25">
      <c r="A2026" s="108"/>
      <c r="B2026" s="37"/>
      <c r="C2026" s="37"/>
      <c r="D2026" s="37"/>
      <c r="E2026" s="108"/>
      <c r="F2026" s="108"/>
      <c r="G2026" s="37"/>
    </row>
    <row r="2027" spans="1:8" ht="17.25" customHeight="1" x14ac:dyDescent="0.25">
      <c r="A2027" s="108"/>
      <c r="B2027" s="37"/>
      <c r="C2027" s="37"/>
      <c r="D2027" s="37"/>
      <c r="E2027" s="108"/>
      <c r="F2027" s="108"/>
      <c r="G2027" s="37"/>
      <c r="H2027" s="738">
        <v>38</v>
      </c>
    </row>
    <row r="2028" spans="1:8" ht="17.25" customHeight="1" x14ac:dyDescent="0.25">
      <c r="A2028" s="108"/>
      <c r="B2028" s="37"/>
      <c r="C2028" s="37"/>
      <c r="D2028" s="37"/>
      <c r="E2028" s="108"/>
      <c r="F2028" s="108"/>
      <c r="G2028" s="37"/>
    </row>
    <row r="2029" spans="1:8" ht="17.25" customHeight="1" x14ac:dyDescent="0.25">
      <c r="A2029" s="108"/>
      <c r="B2029" s="37"/>
      <c r="C2029" s="37"/>
      <c r="D2029" s="37"/>
      <c r="E2029" s="108"/>
      <c r="F2029" s="108"/>
      <c r="G2029" s="37"/>
    </row>
    <row r="2030" spans="1:8" ht="17.25" customHeight="1" x14ac:dyDescent="0.25">
      <c r="A2030" s="108"/>
      <c r="B2030" s="778" t="s">
        <v>281</v>
      </c>
      <c r="C2030" s="778"/>
      <c r="D2030" s="108"/>
      <c r="E2030" s="108"/>
      <c r="F2030" s="108"/>
      <c r="G2030" s="37"/>
      <c r="H2030" s="100"/>
    </row>
    <row r="2031" spans="1:8" ht="17.25" customHeight="1" x14ac:dyDescent="0.25">
      <c r="A2031" s="108"/>
      <c r="B2031" s="108"/>
      <c r="C2031" s="108"/>
      <c r="D2031" s="108"/>
      <c r="E2031" s="108"/>
      <c r="F2031" s="108"/>
      <c r="G2031" s="37"/>
      <c r="H2031" s="100"/>
    </row>
    <row r="2032" spans="1:8" ht="17.25" customHeight="1" x14ac:dyDescent="0.25">
      <c r="A2032" s="784" t="s">
        <v>970</v>
      </c>
      <c r="B2032" s="784"/>
      <c r="C2032" s="784"/>
      <c r="D2032" s="784"/>
      <c r="E2032" s="784"/>
      <c r="F2032" s="784"/>
      <c r="G2032" s="784"/>
      <c r="H2032" s="784"/>
    </row>
    <row r="2033" spans="1:8" ht="17.25" customHeight="1" x14ac:dyDescent="0.25">
      <c r="A2033" s="771" t="s">
        <v>971</v>
      </c>
      <c r="B2033" s="771"/>
      <c r="C2033" s="771"/>
      <c r="D2033" s="771"/>
      <c r="E2033" s="771"/>
      <c r="F2033" s="771"/>
      <c r="G2033" s="771"/>
      <c r="H2033" s="771"/>
    </row>
    <row r="2034" spans="1:8" ht="17.25" customHeight="1" x14ac:dyDescent="0.25"/>
    <row r="2035" spans="1:8" ht="17.25" customHeight="1" x14ac:dyDescent="0.25">
      <c r="A2035" s="203"/>
      <c r="B2035" s="203"/>
      <c r="C2035" s="798" t="s">
        <v>108</v>
      </c>
      <c r="D2035" s="798"/>
      <c r="E2035" s="798"/>
      <c r="F2035" s="203"/>
      <c r="G2035" s="203"/>
      <c r="H2035" s="244"/>
    </row>
    <row r="2036" spans="1:8" ht="17.25" customHeight="1" x14ac:dyDescent="0.25">
      <c r="A2036" s="31" t="s">
        <v>38</v>
      </c>
      <c r="B2036" s="762" t="s">
        <v>39</v>
      </c>
      <c r="C2036" s="120" t="s">
        <v>59</v>
      </c>
      <c r="D2036" s="161" t="s">
        <v>351</v>
      </c>
      <c r="E2036" s="120" t="s">
        <v>59</v>
      </c>
      <c r="F2036" s="766" t="s">
        <v>41</v>
      </c>
      <c r="G2036" s="767"/>
      <c r="H2036" s="769" t="s">
        <v>10</v>
      </c>
    </row>
    <row r="2037" spans="1:8" ht="17.25" customHeight="1" x14ac:dyDescent="0.25">
      <c r="A2037" s="32" t="s">
        <v>339</v>
      </c>
      <c r="B2037" s="763"/>
      <c r="C2037" s="167" t="s">
        <v>563</v>
      </c>
      <c r="D2037" s="180" t="s">
        <v>645</v>
      </c>
      <c r="E2037" s="33" t="s">
        <v>723</v>
      </c>
      <c r="F2037" s="34" t="s">
        <v>8</v>
      </c>
      <c r="G2037" s="85" t="s">
        <v>9</v>
      </c>
      <c r="H2037" s="770"/>
    </row>
    <row r="2038" spans="1:8" ht="17.25" customHeight="1" x14ac:dyDescent="0.25">
      <c r="A2038" s="74">
        <v>1</v>
      </c>
      <c r="B2038" s="126">
        <v>2</v>
      </c>
      <c r="C2038" s="127">
        <v>3</v>
      </c>
      <c r="D2038" s="153">
        <v>4</v>
      </c>
      <c r="E2038" s="127">
        <v>5</v>
      </c>
      <c r="F2038" s="127">
        <v>6</v>
      </c>
      <c r="G2038" s="127">
        <v>7</v>
      </c>
      <c r="H2038" s="129">
        <v>8</v>
      </c>
    </row>
    <row r="2039" spans="1:8" ht="17.25" customHeight="1" x14ac:dyDescent="0.25">
      <c r="A2039" s="266">
        <v>111</v>
      </c>
      <c r="B2039" s="267" t="s">
        <v>128</v>
      </c>
      <c r="C2039" s="271">
        <f>C614</f>
        <v>8622.15</v>
      </c>
      <c r="D2039" s="271">
        <f>D614</f>
        <v>40612.04</v>
      </c>
      <c r="E2039" s="271">
        <f>E614</f>
        <v>11521.32</v>
      </c>
      <c r="F2039" s="301">
        <f t="shared" ref="F2039:F2044" si="257">E2039/C2039</f>
        <v>1.3362467597988901</v>
      </c>
      <c r="G2039" s="622">
        <f t="shared" ref="G2039:G2044" si="258">E2039/D2039</f>
        <v>0.28369222526127719</v>
      </c>
      <c r="H2039" s="270">
        <f>E2039/E2044</f>
        <v>1</v>
      </c>
    </row>
    <row r="2040" spans="1:8" ht="19.5" customHeight="1" x14ac:dyDescent="0.25">
      <c r="A2040" s="266">
        <v>130</v>
      </c>
      <c r="B2040" s="267" t="s">
        <v>129</v>
      </c>
      <c r="C2040" s="464">
        <f>C871</f>
        <v>0</v>
      </c>
      <c r="D2040" s="464">
        <f>D871</f>
        <v>2000</v>
      </c>
      <c r="E2040" s="464">
        <f>E871</f>
        <v>0</v>
      </c>
      <c r="F2040" s="301" t="e">
        <f t="shared" si="257"/>
        <v>#DIV/0!</v>
      </c>
      <c r="G2040" s="622">
        <f t="shared" si="258"/>
        <v>0</v>
      </c>
      <c r="H2040" s="270">
        <f>E2040/E2044</f>
        <v>0</v>
      </c>
    </row>
    <row r="2041" spans="1:8" ht="17.25" customHeight="1" x14ac:dyDescent="0.25">
      <c r="A2041" s="266">
        <v>132</v>
      </c>
      <c r="B2041" s="267" t="s">
        <v>130</v>
      </c>
      <c r="C2041" s="271">
        <f>C972</f>
        <v>0</v>
      </c>
      <c r="D2041" s="271">
        <f>D972</f>
        <v>0</v>
      </c>
      <c r="E2041" s="271">
        <f>E972</f>
        <v>0</v>
      </c>
      <c r="F2041" s="301" t="e">
        <f t="shared" si="257"/>
        <v>#DIV/0!</v>
      </c>
      <c r="G2041" s="622" t="e">
        <f t="shared" si="258"/>
        <v>#DIV/0!</v>
      </c>
      <c r="H2041" s="270">
        <f>E2041/E2044</f>
        <v>0</v>
      </c>
    </row>
    <row r="2042" spans="1:8" ht="17.25" customHeight="1" x14ac:dyDescent="0.25">
      <c r="A2042" s="266">
        <v>200</v>
      </c>
      <c r="B2042" s="267" t="s">
        <v>131</v>
      </c>
      <c r="C2042" s="271">
        <f>C1075</f>
        <v>0</v>
      </c>
      <c r="D2042" s="271">
        <f>D1075</f>
        <v>0</v>
      </c>
      <c r="E2042" s="271">
        <f>E1075</f>
        <v>0</v>
      </c>
      <c r="F2042" s="301" t="e">
        <f t="shared" si="257"/>
        <v>#DIV/0!</v>
      </c>
      <c r="G2042" s="622" t="e">
        <f t="shared" si="258"/>
        <v>#DIV/0!</v>
      </c>
      <c r="H2042" s="270">
        <f>E2042/E2044</f>
        <v>0</v>
      </c>
    </row>
    <row r="2043" spans="1:8" ht="17.25" customHeight="1" x14ac:dyDescent="0.25">
      <c r="A2043" s="266">
        <v>300</v>
      </c>
      <c r="B2043" s="421" t="s">
        <v>132</v>
      </c>
      <c r="C2043" s="271">
        <f>C1178</f>
        <v>0</v>
      </c>
      <c r="D2043" s="271">
        <f>D1178</f>
        <v>0</v>
      </c>
      <c r="E2043" s="271">
        <f>E1178</f>
        <v>0</v>
      </c>
      <c r="F2043" s="301" t="e">
        <f t="shared" si="257"/>
        <v>#DIV/0!</v>
      </c>
      <c r="G2043" s="622" t="e">
        <f t="shared" si="258"/>
        <v>#DIV/0!</v>
      </c>
      <c r="H2043" s="270">
        <f>E2043/E2044</f>
        <v>0</v>
      </c>
    </row>
    <row r="2044" spans="1:8" ht="24" customHeight="1" x14ac:dyDescent="0.25">
      <c r="A2044" s="587"/>
      <c r="B2044" s="612" t="s">
        <v>54</v>
      </c>
      <c r="C2044" s="700">
        <f>C2039+C2040+C2041+C2042+C2043</f>
        <v>8622.15</v>
      </c>
      <c r="D2044" s="700">
        <f>D2039+D2040+D2041+D2042+D2043</f>
        <v>42612.04</v>
      </c>
      <c r="E2044" s="274">
        <f>E2039+E2040+E2041+E2042+E2043</f>
        <v>11521.32</v>
      </c>
      <c r="F2044" s="613">
        <f t="shared" si="257"/>
        <v>1.3362467597988901</v>
      </c>
      <c r="G2044" s="563">
        <f t="shared" si="258"/>
        <v>0.27037710468684434</v>
      </c>
      <c r="H2044" s="276">
        <f>H2039+H2040+H2041+H2042+H2043</f>
        <v>1</v>
      </c>
    </row>
    <row r="2045" spans="1:8" ht="17.25" customHeight="1" x14ac:dyDescent="0.25">
      <c r="A2045" s="38"/>
      <c r="B2045" s="38"/>
      <c r="C2045" s="38"/>
      <c r="D2045" s="38"/>
      <c r="E2045" s="38"/>
      <c r="F2045" s="38"/>
      <c r="G2045" s="51"/>
      <c r="H2045" s="100"/>
    </row>
    <row r="2046" spans="1:8" ht="17.25" customHeight="1" x14ac:dyDescent="0.25">
      <c r="A2046" s="761" t="s">
        <v>972</v>
      </c>
      <c r="B2046" s="761"/>
      <c r="C2046" s="761"/>
      <c r="D2046" s="761"/>
      <c r="E2046" s="761"/>
      <c r="F2046" s="761"/>
      <c r="G2046" s="761"/>
      <c r="H2046" s="761"/>
    </row>
    <row r="2047" spans="1:8" ht="17.25" customHeight="1" x14ac:dyDescent="0.25">
      <c r="A2047" s="761" t="s">
        <v>973</v>
      </c>
      <c r="B2047" s="761"/>
      <c r="C2047" s="761"/>
      <c r="D2047" s="761"/>
      <c r="E2047" s="761"/>
      <c r="F2047" s="761"/>
      <c r="G2047" s="761"/>
      <c r="H2047" s="761"/>
    </row>
    <row r="2048" spans="1:8" ht="17.25" customHeight="1" x14ac:dyDescent="0.25">
      <c r="A2048" s="761" t="s">
        <v>589</v>
      </c>
      <c r="B2048" s="761"/>
      <c r="C2048" s="761"/>
      <c r="D2048" s="761"/>
      <c r="E2048" s="761"/>
      <c r="F2048" s="761"/>
      <c r="G2048" s="761"/>
      <c r="H2048" s="761"/>
    </row>
    <row r="2049" spans="1:8" ht="17.25" customHeight="1" x14ac:dyDescent="0.25">
      <c r="A2049" s="761" t="s">
        <v>590</v>
      </c>
      <c r="B2049" s="761"/>
      <c r="C2049" s="761"/>
      <c r="D2049" s="761"/>
      <c r="E2049" s="761"/>
      <c r="F2049" s="761"/>
      <c r="G2049" s="761"/>
      <c r="H2049" s="761"/>
    </row>
    <row r="2050" spans="1:8" ht="17.25" customHeight="1" x14ac:dyDescent="0.25">
      <c r="A2050" s="202"/>
      <c r="B2050" s="202"/>
      <c r="C2050" s="202"/>
      <c r="D2050" s="202"/>
      <c r="E2050" s="202"/>
      <c r="F2050" s="202"/>
      <c r="G2050" s="202"/>
      <c r="H2050" s="202"/>
    </row>
    <row r="2051" spans="1:8" ht="17.25" customHeight="1" x14ac:dyDescent="0.25">
      <c r="A2051" s="202"/>
      <c r="B2051" s="202"/>
      <c r="C2051" s="202"/>
      <c r="D2051" s="202"/>
      <c r="E2051" s="202"/>
      <c r="F2051" s="202"/>
      <c r="G2051" s="202"/>
      <c r="H2051" s="202"/>
    </row>
    <row r="2052" spans="1:8" ht="17.25" customHeight="1" x14ac:dyDescent="0.25">
      <c r="A2052" s="202"/>
      <c r="B2052" s="202"/>
      <c r="C2052" s="202"/>
      <c r="D2052" s="202"/>
      <c r="E2052" s="202"/>
      <c r="F2052" s="202"/>
      <c r="G2052" s="202"/>
      <c r="H2052" s="202"/>
    </row>
    <row r="2053" spans="1:8" ht="17.25" customHeight="1" x14ac:dyDescent="0.25">
      <c r="A2053" s="202"/>
      <c r="B2053" s="202"/>
      <c r="C2053" s="202"/>
      <c r="D2053" s="202"/>
      <c r="E2053" s="202"/>
      <c r="F2053" s="202"/>
      <c r="G2053" s="202"/>
      <c r="H2053" s="202"/>
    </row>
    <row r="2054" spans="1:8" ht="17.25" customHeight="1" x14ac:dyDescent="0.25">
      <c r="A2054" s="202"/>
      <c r="B2054" s="202"/>
      <c r="C2054" s="202"/>
      <c r="D2054" s="202"/>
      <c r="E2054" s="202"/>
      <c r="F2054" s="202"/>
      <c r="G2054" s="202"/>
      <c r="H2054" s="202"/>
    </row>
    <row r="2055" spans="1:8" ht="17.25" customHeight="1" x14ac:dyDescent="0.25">
      <c r="A2055" s="202"/>
      <c r="B2055" s="202"/>
      <c r="C2055" s="202"/>
      <c r="D2055" s="202"/>
      <c r="E2055" s="202"/>
      <c r="F2055" s="202"/>
      <c r="G2055" s="202"/>
      <c r="H2055" s="202"/>
    </row>
    <row r="2056" spans="1:8" ht="17.25" customHeight="1" x14ac:dyDescent="0.25">
      <c r="A2056" s="202"/>
      <c r="B2056" s="202"/>
      <c r="C2056" s="202"/>
      <c r="D2056" s="202"/>
      <c r="E2056" s="202"/>
      <c r="F2056" s="202"/>
      <c r="G2056" s="202"/>
      <c r="H2056" s="202"/>
    </row>
    <row r="2057" spans="1:8" ht="17.25" customHeight="1" x14ac:dyDescent="0.25">
      <c r="A2057" s="202"/>
      <c r="B2057" s="202"/>
      <c r="C2057" s="202"/>
      <c r="D2057" s="202"/>
      <c r="E2057" s="202"/>
      <c r="F2057" s="202"/>
      <c r="G2057" s="202"/>
      <c r="H2057" s="202"/>
    </row>
    <row r="2058" spans="1:8" ht="17.25" customHeight="1" x14ac:dyDescent="0.25">
      <c r="A2058" s="202"/>
      <c r="B2058" s="202"/>
      <c r="C2058" s="202"/>
      <c r="D2058" s="202"/>
      <c r="E2058" s="202"/>
      <c r="F2058" s="202"/>
      <c r="G2058" s="202"/>
      <c r="H2058" s="202"/>
    </row>
    <row r="2059" spans="1:8" ht="17.25" customHeight="1" x14ac:dyDescent="0.25">
      <c r="A2059" s="202"/>
      <c r="B2059" s="202"/>
      <c r="C2059" s="202"/>
      <c r="D2059" s="202"/>
      <c r="E2059" s="202"/>
      <c r="F2059" s="202"/>
      <c r="G2059" s="202"/>
      <c r="H2059" s="202"/>
    </row>
    <row r="2060" spans="1:8" ht="17.25" customHeight="1" x14ac:dyDescent="0.25">
      <c r="A2060" s="202"/>
      <c r="B2060" s="202"/>
      <c r="C2060" s="202"/>
      <c r="D2060" s="202"/>
      <c r="E2060" s="202"/>
      <c r="F2060" s="202"/>
      <c r="G2060" s="202"/>
      <c r="H2060" s="202"/>
    </row>
    <row r="2061" spans="1:8" ht="17.25" customHeight="1" x14ac:dyDescent="0.25">
      <c r="A2061" s="202"/>
      <c r="B2061" s="202"/>
      <c r="C2061" s="202"/>
      <c r="D2061" s="202"/>
      <c r="E2061" s="202"/>
      <c r="F2061" s="202"/>
      <c r="G2061" s="202"/>
      <c r="H2061" s="202"/>
    </row>
    <row r="2062" spans="1:8" ht="17.25" customHeight="1" x14ac:dyDescent="0.25">
      <c r="A2062" s="202"/>
      <c r="B2062" s="202"/>
      <c r="C2062" s="202"/>
      <c r="D2062" s="202"/>
      <c r="E2062" s="202"/>
      <c r="F2062" s="202"/>
      <c r="G2062" s="202"/>
      <c r="H2062" s="202"/>
    </row>
    <row r="2063" spans="1:8" ht="17.25" customHeight="1" x14ac:dyDescent="0.25">
      <c r="A2063" s="202"/>
      <c r="B2063" s="202"/>
      <c r="C2063" s="202"/>
      <c r="D2063" s="202"/>
      <c r="E2063" s="202"/>
      <c r="F2063" s="202"/>
      <c r="G2063" s="202"/>
      <c r="H2063" s="202"/>
    </row>
    <row r="2064" spans="1:8" ht="17.25" customHeight="1" x14ac:dyDescent="0.25">
      <c r="A2064" s="202"/>
      <c r="B2064" s="202"/>
      <c r="C2064" s="202"/>
      <c r="D2064" s="202"/>
      <c r="E2064" s="202"/>
      <c r="F2064" s="202"/>
      <c r="G2064" s="202"/>
      <c r="H2064" s="202"/>
    </row>
    <row r="2065" spans="1:8" ht="17.25" customHeight="1" x14ac:dyDescent="0.25">
      <c r="A2065" s="202"/>
      <c r="B2065" s="202"/>
      <c r="C2065" s="202"/>
      <c r="D2065" s="202"/>
      <c r="E2065" s="202"/>
      <c r="F2065" s="202"/>
      <c r="G2065" s="202"/>
      <c r="H2065" s="202"/>
    </row>
    <row r="2066" spans="1:8" ht="17.25" customHeight="1" x14ac:dyDescent="0.25">
      <c r="A2066" s="202"/>
      <c r="B2066" s="202"/>
      <c r="C2066" s="202"/>
      <c r="D2066" s="202"/>
      <c r="E2066" s="202"/>
      <c r="F2066" s="202"/>
      <c r="G2066" s="202"/>
      <c r="H2066" s="202"/>
    </row>
    <row r="2067" spans="1:8" ht="17.25" customHeight="1" x14ac:dyDescent="0.25">
      <c r="A2067" s="202"/>
      <c r="B2067" s="202"/>
      <c r="C2067" s="202"/>
      <c r="D2067" s="202"/>
      <c r="E2067" s="202"/>
      <c r="F2067" s="202"/>
      <c r="G2067" s="202"/>
      <c r="H2067" s="202"/>
    </row>
    <row r="2068" spans="1:8" ht="17.25" customHeight="1" x14ac:dyDescent="0.25">
      <c r="A2068" s="202"/>
      <c r="B2068" s="202"/>
      <c r="C2068" s="202"/>
      <c r="D2068" s="202"/>
      <c r="E2068" s="202"/>
      <c r="F2068" s="202"/>
      <c r="G2068" s="202"/>
      <c r="H2068" s="202"/>
    </row>
    <row r="2069" spans="1:8" ht="17.25" customHeight="1" x14ac:dyDescent="0.25">
      <c r="A2069" s="202"/>
      <c r="B2069" s="202"/>
      <c r="C2069" s="202"/>
      <c r="D2069" s="202"/>
      <c r="E2069" s="202"/>
      <c r="F2069" s="202"/>
      <c r="G2069" s="202"/>
      <c r="H2069" s="202"/>
    </row>
    <row r="2070" spans="1:8" ht="17.25" customHeight="1" x14ac:dyDescent="0.25">
      <c r="A2070" s="202"/>
      <c r="B2070" s="202"/>
      <c r="C2070" s="202"/>
      <c r="D2070" s="202"/>
      <c r="E2070" s="202"/>
      <c r="F2070" s="202"/>
      <c r="G2070" s="202"/>
      <c r="H2070" s="202"/>
    </row>
    <row r="2071" spans="1:8" ht="17.25" customHeight="1" x14ac:dyDescent="0.25">
      <c r="A2071" s="202"/>
      <c r="B2071" s="202"/>
      <c r="C2071" s="202"/>
      <c r="D2071" s="202"/>
      <c r="E2071" s="202"/>
      <c r="F2071" s="202"/>
      <c r="G2071" s="202"/>
      <c r="H2071" s="202"/>
    </row>
    <row r="2072" spans="1:8" ht="17.25" customHeight="1" x14ac:dyDescent="0.25">
      <c r="A2072" s="202"/>
      <c r="B2072" s="202"/>
      <c r="C2072" s="202"/>
      <c r="D2072" s="202"/>
      <c r="E2072" s="202"/>
      <c r="F2072" s="202"/>
      <c r="G2072" s="202"/>
      <c r="H2072" s="202"/>
    </row>
    <row r="2073" spans="1:8" ht="17.25" customHeight="1" x14ac:dyDescent="0.25">
      <c r="A2073" s="202"/>
      <c r="B2073" s="202"/>
      <c r="C2073" s="202"/>
      <c r="D2073" s="202"/>
      <c r="E2073" s="202"/>
      <c r="F2073" s="202"/>
      <c r="G2073" s="202"/>
      <c r="H2073" s="202"/>
    </row>
    <row r="2074" spans="1:8" ht="17.25" customHeight="1" x14ac:dyDescent="0.25">
      <c r="A2074" s="202"/>
      <c r="B2074" s="202"/>
      <c r="C2074" s="202"/>
      <c r="D2074" s="202"/>
      <c r="E2074" s="202"/>
      <c r="F2074" s="202"/>
      <c r="G2074" s="202"/>
      <c r="H2074" s="202"/>
    </row>
    <row r="2075" spans="1:8" ht="17.25" customHeight="1" x14ac:dyDescent="0.25">
      <c r="A2075" s="202"/>
      <c r="B2075" s="202"/>
      <c r="C2075" s="202"/>
      <c r="D2075" s="202"/>
      <c r="E2075" s="202"/>
      <c r="F2075" s="202"/>
      <c r="G2075" s="202"/>
      <c r="H2075" s="202"/>
    </row>
    <row r="2076" spans="1:8" ht="17.25" customHeight="1" x14ac:dyDescent="0.25">
      <c r="A2076" s="202"/>
      <c r="B2076" s="202"/>
      <c r="C2076" s="202"/>
      <c r="D2076" s="202"/>
      <c r="E2076" s="202"/>
      <c r="F2076" s="202"/>
      <c r="G2076" s="202"/>
      <c r="H2076" s="202"/>
    </row>
    <row r="2077" spans="1:8" ht="17.25" customHeight="1" x14ac:dyDescent="0.25">
      <c r="A2077" s="202"/>
      <c r="B2077" s="202"/>
      <c r="C2077" s="202"/>
      <c r="D2077" s="202"/>
      <c r="E2077" s="202"/>
      <c r="F2077" s="202"/>
      <c r="G2077" s="202"/>
      <c r="H2077" s="202"/>
    </row>
    <row r="2078" spans="1:8" ht="17.25" customHeight="1" x14ac:dyDescent="0.25">
      <c r="A2078" s="202"/>
      <c r="B2078" s="202"/>
      <c r="C2078" s="202"/>
      <c r="D2078" s="202"/>
      <c r="E2078" s="202"/>
      <c r="F2078" s="202"/>
      <c r="G2078" s="202"/>
      <c r="H2078" s="737">
        <v>39</v>
      </c>
    </row>
    <row r="2079" spans="1:8" ht="17.25" customHeight="1" x14ac:dyDescent="0.25">
      <c r="A2079" s="55"/>
      <c r="B2079" s="55"/>
      <c r="C2079" s="55"/>
      <c r="D2079" s="55"/>
      <c r="E2079" s="55"/>
      <c r="F2079" s="55"/>
      <c r="G2079" s="55"/>
      <c r="H2079" s="55"/>
    </row>
    <row r="2080" spans="1:8" ht="17.25" customHeight="1" x14ac:dyDescent="0.25">
      <c r="A2080" s="55"/>
      <c r="B2080" s="55"/>
      <c r="C2080" s="55"/>
      <c r="D2080" s="55"/>
      <c r="E2080" s="55"/>
      <c r="F2080" s="55"/>
      <c r="G2080" s="55"/>
      <c r="H2080" s="26"/>
    </row>
    <row r="2081" spans="1:8" ht="17.25" customHeight="1" x14ac:dyDescent="0.25">
      <c r="A2081" s="108"/>
      <c r="B2081" s="778" t="s">
        <v>282</v>
      </c>
      <c r="C2081" s="778"/>
      <c r="D2081" s="778"/>
      <c r="E2081" s="778"/>
      <c r="F2081" s="108"/>
      <c r="G2081" s="108"/>
      <c r="H2081" s="100"/>
    </row>
    <row r="2082" spans="1:8" ht="17.25" customHeight="1" x14ac:dyDescent="0.25">
      <c r="A2082" s="108"/>
      <c r="B2082" s="108"/>
      <c r="C2082" s="108"/>
      <c r="D2082" s="108"/>
      <c r="E2082" s="108"/>
      <c r="F2082" s="108"/>
      <c r="G2082" s="108"/>
      <c r="H2082" s="100"/>
    </row>
    <row r="2083" spans="1:8" ht="17.25" customHeight="1" x14ac:dyDescent="0.25">
      <c r="A2083" s="787" t="s">
        <v>974</v>
      </c>
      <c r="B2083" s="787"/>
      <c r="C2083" s="787"/>
      <c r="D2083" s="787"/>
      <c r="E2083" s="787"/>
      <c r="F2083" s="787"/>
      <c r="G2083" s="787"/>
      <c r="H2083" s="787"/>
    </row>
    <row r="2084" spans="1:8" ht="17.25" customHeight="1" x14ac:dyDescent="0.25">
      <c r="A2084" s="787" t="s">
        <v>975</v>
      </c>
      <c r="B2084" s="787"/>
      <c r="C2084" s="787"/>
      <c r="D2084" s="787"/>
      <c r="E2084" s="787"/>
      <c r="F2084" s="787"/>
      <c r="G2084" s="787"/>
      <c r="H2084" s="787"/>
    </row>
    <row r="2085" spans="1:8" ht="17.25" customHeight="1" x14ac:dyDescent="0.25">
      <c r="A2085" s="238"/>
      <c r="B2085" s="238"/>
      <c r="C2085" s="238"/>
      <c r="D2085" s="238"/>
      <c r="E2085" s="238"/>
      <c r="F2085" s="238"/>
      <c r="G2085" s="238"/>
      <c r="H2085" s="238"/>
    </row>
    <row r="2086" spans="1:8" ht="17.25" customHeight="1" x14ac:dyDescent="0.25">
      <c r="A2086" s="119"/>
      <c r="B2086" s="119"/>
      <c r="C2086" s="775" t="s">
        <v>108</v>
      </c>
      <c r="D2086" s="775"/>
      <c r="E2086" s="775"/>
      <c r="F2086" s="119"/>
      <c r="G2086" s="119"/>
      <c r="H2086" s="100"/>
    </row>
    <row r="2087" spans="1:8" ht="17.25" customHeight="1" x14ac:dyDescent="0.25">
      <c r="A2087" s="31" t="s">
        <v>38</v>
      </c>
      <c r="B2087" s="762" t="s">
        <v>39</v>
      </c>
      <c r="C2087" s="120" t="s">
        <v>59</v>
      </c>
      <c r="D2087" s="159" t="s">
        <v>6</v>
      </c>
      <c r="E2087" s="120" t="s">
        <v>59</v>
      </c>
      <c r="F2087" s="766" t="s">
        <v>41</v>
      </c>
      <c r="G2087" s="767"/>
      <c r="H2087" s="769" t="s">
        <v>10</v>
      </c>
    </row>
    <row r="2088" spans="1:8" ht="17.25" customHeight="1" x14ac:dyDescent="0.25">
      <c r="A2088" s="32" t="s">
        <v>339</v>
      </c>
      <c r="B2088" s="763"/>
      <c r="C2088" s="167" t="s">
        <v>563</v>
      </c>
      <c r="D2088" s="33" t="s">
        <v>649</v>
      </c>
      <c r="E2088" s="33" t="s">
        <v>723</v>
      </c>
      <c r="F2088" s="34" t="s">
        <v>8</v>
      </c>
      <c r="G2088" s="85" t="s">
        <v>9</v>
      </c>
      <c r="H2088" s="770"/>
    </row>
    <row r="2089" spans="1:8" ht="17.25" customHeight="1" x14ac:dyDescent="0.25">
      <c r="A2089" s="74">
        <v>1</v>
      </c>
      <c r="B2089" s="126">
        <v>2</v>
      </c>
      <c r="C2089" s="127">
        <v>3</v>
      </c>
      <c r="D2089" s="153">
        <v>4</v>
      </c>
      <c r="E2089" s="127">
        <v>5</v>
      </c>
      <c r="F2089" s="127">
        <v>6</v>
      </c>
      <c r="G2089" s="127">
        <v>7</v>
      </c>
      <c r="H2089" s="129">
        <v>8</v>
      </c>
    </row>
    <row r="2090" spans="1:8" ht="17.25" customHeight="1" x14ac:dyDescent="0.25">
      <c r="A2090" s="164">
        <v>50019</v>
      </c>
      <c r="B2090" s="248" t="s">
        <v>283</v>
      </c>
      <c r="C2090" s="464">
        <v>0</v>
      </c>
      <c r="D2090" s="726">
        <v>0</v>
      </c>
      <c r="E2090" s="464">
        <v>0</v>
      </c>
      <c r="F2090" s="301" t="e">
        <f>E2090/C2090</f>
        <v>#DIV/0!</v>
      </c>
      <c r="G2090" s="622" t="e">
        <f>E2090/D2090</f>
        <v>#DIV/0!</v>
      </c>
      <c r="H2090" s="281">
        <f>E2090/E2092</f>
        <v>0</v>
      </c>
    </row>
    <row r="2091" spans="1:8" ht="19.5" customHeight="1" x14ac:dyDescent="0.25">
      <c r="A2091" s="164">
        <v>50409</v>
      </c>
      <c r="B2091" s="248" t="s">
        <v>284</v>
      </c>
      <c r="C2091" s="464">
        <f>C278</f>
        <v>31683</v>
      </c>
      <c r="D2091" s="464">
        <f>D278</f>
        <v>110903</v>
      </c>
      <c r="E2091" s="464">
        <f>E278</f>
        <v>25297</v>
      </c>
      <c r="F2091" s="301">
        <f>E2091/C2091</f>
        <v>0.79844080421677244</v>
      </c>
      <c r="G2091" s="622">
        <f>E2091/D2091</f>
        <v>0.22810023173403784</v>
      </c>
      <c r="H2091" s="281">
        <f>E2091/E2092</f>
        <v>1</v>
      </c>
    </row>
    <row r="2092" spans="1:8" ht="17.25" customHeight="1" x14ac:dyDescent="0.25">
      <c r="A2092" s="587"/>
      <c r="B2092" s="612" t="s">
        <v>263</v>
      </c>
      <c r="C2092" s="700">
        <f>C2090+C2091</f>
        <v>31683</v>
      </c>
      <c r="D2092" s="700">
        <f>D2090+D2091</f>
        <v>110903</v>
      </c>
      <c r="E2092" s="700">
        <f>E2090+E2091</f>
        <v>25297</v>
      </c>
      <c r="F2092" s="298">
        <f>E2092/C2092</f>
        <v>0.79844080421677244</v>
      </c>
      <c r="G2092" s="563">
        <f>E2092/D2092</f>
        <v>0.22810023173403784</v>
      </c>
      <c r="H2092" s="276">
        <f>H2090+H2091</f>
        <v>1</v>
      </c>
    </row>
    <row r="2093" spans="1:8" ht="17.25" customHeight="1" x14ac:dyDescent="0.25">
      <c r="A2093" s="93"/>
      <c r="B2093" s="94"/>
      <c r="C2093" s="94"/>
      <c r="D2093" s="111"/>
      <c r="E2093" s="64"/>
      <c r="F2093" s="65"/>
      <c r="G2093" s="77"/>
      <c r="H2093" s="100"/>
    </row>
    <row r="2094" spans="1:8" ht="17.25" customHeight="1" x14ac:dyDescent="0.25">
      <c r="A2094" s="784" t="s">
        <v>367</v>
      </c>
      <c r="B2094" s="784"/>
      <c r="C2094" s="784"/>
      <c r="D2094" s="784"/>
      <c r="E2094" s="784"/>
      <c r="F2094" s="784"/>
      <c r="G2094" s="784"/>
      <c r="H2094" s="784"/>
    </row>
    <row r="2095" spans="1:8" ht="21" customHeight="1" x14ac:dyDescent="0.25">
      <c r="A2095" s="223"/>
      <c r="B2095" s="223"/>
      <c r="C2095" s="223"/>
      <c r="D2095" s="223"/>
      <c r="E2095" s="223"/>
      <c r="F2095" s="223"/>
      <c r="G2095" s="223"/>
      <c r="H2095" s="236"/>
    </row>
    <row r="2096" spans="1:8" ht="17.25" customHeight="1" x14ac:dyDescent="0.25">
      <c r="A2096" s="783" t="s">
        <v>363</v>
      </c>
      <c r="B2096" s="783"/>
      <c r="C2096" s="783"/>
      <c r="D2096" s="783"/>
      <c r="E2096" s="783"/>
      <c r="F2096" s="783"/>
      <c r="G2096" s="783"/>
      <c r="H2096" s="783"/>
    </row>
    <row r="2097" spans="1:8" ht="21" customHeight="1" x14ac:dyDescent="0.25">
      <c r="A2097" s="203"/>
      <c r="B2097" s="203"/>
      <c r="C2097" s="798" t="s">
        <v>108</v>
      </c>
      <c r="D2097" s="798"/>
      <c r="E2097" s="798"/>
      <c r="F2097" s="203"/>
      <c r="G2097" s="203"/>
      <c r="H2097" s="244"/>
    </row>
    <row r="2098" spans="1:8" ht="17.25" customHeight="1" x14ac:dyDescent="0.25">
      <c r="A2098" s="31" t="s">
        <v>38</v>
      </c>
      <c r="B2098" s="762" t="s">
        <v>39</v>
      </c>
      <c r="C2098" s="120" t="s">
        <v>59</v>
      </c>
      <c r="D2098" s="161" t="s">
        <v>351</v>
      </c>
      <c r="E2098" s="120" t="s">
        <v>59</v>
      </c>
      <c r="F2098" s="766" t="s">
        <v>41</v>
      </c>
      <c r="G2098" s="767"/>
      <c r="H2098" s="769" t="s">
        <v>10</v>
      </c>
    </row>
    <row r="2099" spans="1:8" ht="17.25" customHeight="1" x14ac:dyDescent="0.25">
      <c r="A2099" s="32" t="s">
        <v>339</v>
      </c>
      <c r="B2099" s="763"/>
      <c r="C2099" s="167" t="s">
        <v>563</v>
      </c>
      <c r="D2099" s="180" t="s">
        <v>645</v>
      </c>
      <c r="E2099" s="33" t="s">
        <v>723</v>
      </c>
      <c r="F2099" s="34" t="s">
        <v>8</v>
      </c>
      <c r="G2099" s="85" t="s">
        <v>9</v>
      </c>
      <c r="H2099" s="770"/>
    </row>
    <row r="2100" spans="1:8" ht="17.25" customHeight="1" x14ac:dyDescent="0.25">
      <c r="A2100" s="74">
        <v>1</v>
      </c>
      <c r="B2100" s="126">
        <v>2</v>
      </c>
      <c r="C2100" s="127">
        <v>3</v>
      </c>
      <c r="D2100" s="153">
        <v>4</v>
      </c>
      <c r="E2100" s="127">
        <v>5</v>
      </c>
      <c r="F2100" s="127">
        <v>6</v>
      </c>
      <c r="G2100" s="127">
        <v>7</v>
      </c>
      <c r="H2100" s="129">
        <v>8</v>
      </c>
    </row>
    <row r="2101" spans="1:8" ht="17.25" customHeight="1" x14ac:dyDescent="0.25">
      <c r="A2101" s="266">
        <v>111</v>
      </c>
      <c r="B2101" s="267" t="s">
        <v>128</v>
      </c>
      <c r="C2101" s="271">
        <f>C615</f>
        <v>876966.74</v>
      </c>
      <c r="D2101" s="271">
        <f>D615</f>
        <v>4068739.71</v>
      </c>
      <c r="E2101" s="271">
        <f>E615</f>
        <v>1268488.53</v>
      </c>
      <c r="F2101" s="301">
        <f t="shared" ref="F2101:F2107" si="259">E2101/C2101</f>
        <v>1.4464499873735235</v>
      </c>
      <c r="G2101" s="622">
        <f t="shared" ref="G2101:G2107" si="260">E2101/D2101</f>
        <v>0.31176448247164967</v>
      </c>
      <c r="H2101" s="270">
        <f>E2101/E2107</f>
        <v>0.87718367376377715</v>
      </c>
    </row>
    <row r="2102" spans="1:8" ht="17.25" customHeight="1" x14ac:dyDescent="0.25">
      <c r="A2102" s="266">
        <v>130</v>
      </c>
      <c r="B2102" s="267" t="s">
        <v>129</v>
      </c>
      <c r="C2102" s="464">
        <f>C872</f>
        <v>141736.81</v>
      </c>
      <c r="D2102" s="464">
        <f>D872</f>
        <v>515192</v>
      </c>
      <c r="E2102" s="464">
        <f>E872</f>
        <v>100440.52</v>
      </c>
      <c r="F2102" s="301">
        <f t="shared" si="259"/>
        <v>0.70864103686261881</v>
      </c>
      <c r="G2102" s="622">
        <f t="shared" si="260"/>
        <v>0.19495745275547757</v>
      </c>
      <c r="H2102" s="270">
        <f>E2102/E2107</f>
        <v>6.9456508470237516E-2</v>
      </c>
    </row>
    <row r="2103" spans="1:8" ht="17.25" customHeight="1" x14ac:dyDescent="0.25">
      <c r="A2103" s="266">
        <v>132</v>
      </c>
      <c r="B2103" s="267" t="s">
        <v>130</v>
      </c>
      <c r="C2103" s="271">
        <f>C973</f>
        <v>54136.12</v>
      </c>
      <c r="D2103" s="271">
        <f>D973</f>
        <v>156000</v>
      </c>
      <c r="E2103" s="271">
        <f>E973</f>
        <v>43830.22</v>
      </c>
      <c r="F2103" s="301">
        <f t="shared" si="259"/>
        <v>0.80962987373310091</v>
      </c>
      <c r="G2103" s="622">
        <f t="shared" si="260"/>
        <v>0.28096294871794875</v>
      </c>
      <c r="H2103" s="270">
        <f>E2103/E2107</f>
        <v>3.0309421403656351E-2</v>
      </c>
    </row>
    <row r="2104" spans="1:8" ht="17.25" customHeight="1" x14ac:dyDescent="0.25">
      <c r="A2104" s="266">
        <v>200</v>
      </c>
      <c r="B2104" s="421" t="s">
        <v>131</v>
      </c>
      <c r="C2104" s="271">
        <f>C1076</f>
        <v>0</v>
      </c>
      <c r="D2104" s="271">
        <f>D1076</f>
        <v>63000</v>
      </c>
      <c r="E2104" s="271">
        <f>E1076</f>
        <v>0</v>
      </c>
      <c r="F2104" s="301" t="e">
        <f t="shared" si="259"/>
        <v>#DIV/0!</v>
      </c>
      <c r="G2104" s="622">
        <f t="shared" si="260"/>
        <v>0</v>
      </c>
      <c r="H2104" s="270">
        <f>E2104/E2107</f>
        <v>0</v>
      </c>
    </row>
    <row r="2105" spans="1:8" ht="17.25" customHeight="1" x14ac:dyDescent="0.25">
      <c r="A2105" s="266">
        <v>300</v>
      </c>
      <c r="B2105" s="421" t="s">
        <v>132</v>
      </c>
      <c r="C2105" s="271">
        <f>C1179</f>
        <v>10000</v>
      </c>
      <c r="D2105" s="271">
        <f>D1179</f>
        <v>250000</v>
      </c>
      <c r="E2105" s="271">
        <f>E1179</f>
        <v>33333</v>
      </c>
      <c r="F2105" s="301">
        <f t="shared" si="259"/>
        <v>3.3332999999999999</v>
      </c>
      <c r="G2105" s="622">
        <f t="shared" si="260"/>
        <v>0.13333200000000001</v>
      </c>
      <c r="H2105" s="270">
        <f>E2105/E2107</f>
        <v>2.3050396362328938E-2</v>
      </c>
    </row>
    <row r="2106" spans="1:8" ht="17.25" customHeight="1" x14ac:dyDescent="0.25">
      <c r="A2106" s="266">
        <v>38</v>
      </c>
      <c r="B2106" s="421" t="s">
        <v>496</v>
      </c>
      <c r="C2106" s="271">
        <v>0</v>
      </c>
      <c r="D2106" s="271">
        <v>0</v>
      </c>
      <c r="E2106" s="271">
        <v>0</v>
      </c>
      <c r="F2106" s="301"/>
      <c r="G2106" s="622"/>
      <c r="H2106" s="270"/>
    </row>
    <row r="2107" spans="1:8" ht="22.5" customHeight="1" x14ac:dyDescent="0.25">
      <c r="A2107" s="587"/>
      <c r="B2107" s="612" t="s">
        <v>54</v>
      </c>
      <c r="C2107" s="694">
        <f>C2101+C2102+C2103+C2104+C2105</f>
        <v>1082839.6700000002</v>
      </c>
      <c r="D2107" s="694">
        <f>D2101+D2102+D2103+D2104+D2105+D2106</f>
        <v>5052931.71</v>
      </c>
      <c r="E2107" s="274">
        <f>E2101+E2102+E2103+E2104+E2105</f>
        <v>1446092.27</v>
      </c>
      <c r="F2107" s="613">
        <f t="shared" si="259"/>
        <v>1.3354629591655058</v>
      </c>
      <c r="G2107" s="563">
        <f t="shared" si="260"/>
        <v>0.28618876189007508</v>
      </c>
      <c r="H2107" s="440">
        <f>H2101+H2102+H2103+H2104+H2105</f>
        <v>1</v>
      </c>
    </row>
    <row r="2108" spans="1:8" ht="17.25" customHeight="1" x14ac:dyDescent="0.25">
      <c r="A2108" s="38"/>
      <c r="B2108" s="38"/>
      <c r="C2108" s="38"/>
      <c r="D2108" s="38"/>
      <c r="E2108" s="38"/>
      <c r="F2108" s="38"/>
      <c r="G2108" s="51"/>
    </row>
    <row r="2109" spans="1:8" ht="17.25" customHeight="1" x14ac:dyDescent="0.25">
      <c r="A2109" s="246"/>
      <c r="B2109" s="771" t="s">
        <v>976</v>
      </c>
      <c r="C2109" s="771"/>
      <c r="D2109" s="771"/>
      <c r="E2109" s="771"/>
      <c r="F2109" s="771"/>
      <c r="G2109" s="771"/>
      <c r="H2109" s="771"/>
    </row>
    <row r="2110" spans="1:8" ht="17.25" customHeight="1" x14ac:dyDescent="0.25">
      <c r="A2110" s="771" t="s">
        <v>977</v>
      </c>
      <c r="B2110" s="771"/>
      <c r="C2110" s="771"/>
      <c r="D2110" s="771"/>
      <c r="E2110" s="771"/>
      <c r="F2110" s="771"/>
      <c r="G2110" s="771"/>
      <c r="H2110" s="771"/>
    </row>
    <row r="2111" spans="1:8" ht="17.25" customHeight="1" x14ac:dyDescent="0.25">
      <c r="A2111" s="761" t="s">
        <v>978</v>
      </c>
      <c r="B2111" s="761"/>
      <c r="C2111" s="761"/>
      <c r="D2111" s="761"/>
      <c r="E2111" s="761"/>
      <c r="F2111" s="761"/>
      <c r="G2111" s="761"/>
      <c r="H2111" s="761"/>
    </row>
    <row r="2112" spans="1:8" ht="17.25" customHeight="1" x14ac:dyDescent="0.25">
      <c r="A2112" s="761" t="s">
        <v>979</v>
      </c>
      <c r="B2112" s="761"/>
      <c r="C2112" s="761"/>
      <c r="D2112" s="761"/>
      <c r="E2112" s="761"/>
      <c r="F2112" s="761"/>
      <c r="G2112" s="761"/>
      <c r="H2112" s="761"/>
    </row>
    <row r="2113" spans="1:8" ht="17.25" customHeight="1" x14ac:dyDescent="0.25">
      <c r="A2113" s="761" t="s">
        <v>980</v>
      </c>
      <c r="B2113" s="761"/>
      <c r="C2113" s="761"/>
      <c r="D2113" s="761"/>
      <c r="E2113" s="761"/>
      <c r="F2113" s="761"/>
      <c r="G2113" s="761"/>
      <c r="H2113" s="761"/>
    </row>
    <row r="2114" spans="1:8" ht="17.25" customHeight="1" x14ac:dyDescent="0.25">
      <c r="A2114" s="761" t="s">
        <v>981</v>
      </c>
      <c r="B2114" s="761"/>
      <c r="C2114" s="761"/>
      <c r="D2114" s="761"/>
      <c r="E2114" s="761"/>
      <c r="F2114" s="761"/>
      <c r="G2114" s="761"/>
      <c r="H2114" s="761"/>
    </row>
    <row r="2115" spans="1:8" ht="17.25" customHeight="1" x14ac:dyDescent="0.25">
      <c r="A2115" s="761" t="s">
        <v>982</v>
      </c>
      <c r="B2115" s="761"/>
      <c r="C2115" s="761"/>
      <c r="D2115" s="761"/>
      <c r="E2115" s="761"/>
      <c r="F2115" s="761"/>
      <c r="G2115" s="761"/>
      <c r="H2115" s="761"/>
    </row>
    <row r="2116" spans="1:8" ht="16.5" customHeight="1" x14ac:dyDescent="0.25">
      <c r="A2116" s="761" t="s">
        <v>983</v>
      </c>
      <c r="B2116" s="761"/>
      <c r="C2116" s="761"/>
      <c r="D2116" s="761"/>
      <c r="E2116" s="761"/>
      <c r="F2116" s="761"/>
      <c r="G2116" s="761"/>
      <c r="H2116" s="761"/>
    </row>
    <row r="2117" spans="1:8" ht="16.5" customHeight="1" x14ac:dyDescent="0.25">
      <c r="A2117" s="202"/>
      <c r="B2117" s="761" t="s">
        <v>984</v>
      </c>
      <c r="C2117" s="761"/>
      <c r="D2117" s="761"/>
      <c r="E2117" s="761"/>
      <c r="F2117" s="761"/>
      <c r="G2117" s="761"/>
      <c r="H2117" s="761"/>
    </row>
    <row r="2118" spans="1:8" ht="16.5" customHeight="1" x14ac:dyDescent="0.25">
      <c r="A2118" s="249"/>
      <c r="B2118" s="19" t="s">
        <v>985</v>
      </c>
      <c r="C2118" s="19"/>
      <c r="D2118" s="19"/>
      <c r="E2118" s="216"/>
      <c r="F2118" s="216"/>
      <c r="G2118" s="216"/>
      <c r="H2118" s="244"/>
    </row>
    <row r="2119" spans="1:8" ht="16.5" customHeight="1" x14ac:dyDescent="0.25">
      <c r="A2119" s="249" t="s">
        <v>986</v>
      </c>
      <c r="B2119" s="19"/>
      <c r="C2119" s="19"/>
      <c r="D2119" s="19"/>
      <c r="E2119" s="216"/>
      <c r="F2119" s="216"/>
      <c r="G2119" s="216"/>
      <c r="H2119" s="244"/>
    </row>
    <row r="2120" spans="1:8" ht="16.5" customHeight="1" x14ac:dyDescent="0.25">
      <c r="A2120" s="249"/>
      <c r="B2120" s="19"/>
      <c r="C2120" s="19"/>
      <c r="D2120" s="19"/>
      <c r="E2120" s="216"/>
      <c r="F2120" s="216"/>
      <c r="G2120" s="216"/>
      <c r="H2120" s="244"/>
    </row>
    <row r="2121" spans="1:8" ht="16.5" customHeight="1" x14ac:dyDescent="0.25">
      <c r="A2121" s="249"/>
      <c r="B2121" s="19"/>
      <c r="C2121" s="19"/>
      <c r="D2121" s="19"/>
      <c r="E2121" s="216"/>
      <c r="F2121" s="216"/>
      <c r="G2121" s="216"/>
      <c r="H2121" s="244"/>
    </row>
    <row r="2122" spans="1:8" ht="16.5" customHeight="1" x14ac:dyDescent="0.25">
      <c r="A2122" s="249"/>
      <c r="B2122" s="19"/>
      <c r="C2122" s="19"/>
      <c r="D2122" s="19"/>
      <c r="E2122" s="216"/>
      <c r="F2122" s="216"/>
      <c r="G2122" s="216"/>
      <c r="H2122" s="244"/>
    </row>
    <row r="2123" spans="1:8" ht="16.5" customHeight="1" x14ac:dyDescent="0.25">
      <c r="A2123" s="249"/>
      <c r="B2123" s="19"/>
      <c r="C2123" s="19"/>
      <c r="D2123" s="19"/>
      <c r="E2123" s="216"/>
      <c r="F2123" s="216"/>
      <c r="G2123" s="216"/>
      <c r="H2123" s="244"/>
    </row>
    <row r="2124" spans="1:8" ht="16.5" customHeight="1" x14ac:dyDescent="0.25">
      <c r="A2124" s="249"/>
      <c r="B2124" s="19"/>
      <c r="C2124" s="19"/>
      <c r="D2124" s="19"/>
      <c r="E2124" s="216"/>
      <c r="F2124" s="216"/>
      <c r="G2124" s="216"/>
      <c r="H2124" s="244"/>
    </row>
    <row r="2125" spans="1:8" ht="16.5" customHeight="1" x14ac:dyDescent="0.25">
      <c r="A2125" s="249"/>
      <c r="B2125" s="19"/>
      <c r="C2125" s="19"/>
      <c r="D2125" s="19"/>
      <c r="E2125" s="216"/>
      <c r="F2125" s="216"/>
      <c r="G2125" s="216"/>
      <c r="H2125" s="244"/>
    </row>
    <row r="2126" spans="1:8" ht="16.5" customHeight="1" x14ac:dyDescent="0.25">
      <c r="A2126" s="249"/>
      <c r="B2126" s="19"/>
      <c r="C2126" s="19"/>
      <c r="D2126" s="19"/>
      <c r="E2126" s="216"/>
      <c r="F2126" s="216"/>
      <c r="G2126" s="216"/>
      <c r="H2126" s="244"/>
    </row>
    <row r="2127" spans="1:8" ht="16.5" customHeight="1" x14ac:dyDescent="0.25">
      <c r="A2127" s="249"/>
      <c r="B2127" s="19"/>
      <c r="C2127" s="19"/>
      <c r="D2127" s="19"/>
      <c r="E2127" s="216"/>
      <c r="F2127" s="216"/>
      <c r="G2127" s="216"/>
      <c r="H2127" s="244"/>
    </row>
    <row r="2128" spans="1:8" ht="16.5" customHeight="1" x14ac:dyDescent="0.25">
      <c r="A2128" s="249"/>
      <c r="B2128" s="19"/>
      <c r="C2128" s="19"/>
      <c r="D2128" s="19"/>
      <c r="E2128" s="216"/>
      <c r="F2128" s="216"/>
      <c r="G2128" s="216"/>
      <c r="H2128" s="244"/>
    </row>
    <row r="2129" spans="1:8" ht="16.5" customHeight="1" x14ac:dyDescent="0.25">
      <c r="A2129" s="249"/>
      <c r="B2129" s="19"/>
      <c r="C2129" s="19"/>
      <c r="D2129" s="19"/>
      <c r="E2129" s="216"/>
      <c r="F2129" s="216"/>
      <c r="G2129" s="216"/>
      <c r="H2129" s="747">
        <v>40</v>
      </c>
    </row>
    <row r="2130" spans="1:8" ht="16.5" customHeight="1" x14ac:dyDescent="0.25">
      <c r="A2130" s="249"/>
      <c r="B2130" s="19"/>
      <c r="C2130" s="19"/>
      <c r="D2130" s="19"/>
      <c r="E2130" s="216"/>
      <c r="F2130" s="216"/>
      <c r="G2130" s="216"/>
      <c r="H2130" s="244"/>
    </row>
    <row r="2131" spans="1:8" ht="16.5" customHeight="1" x14ac:dyDescent="0.25">
      <c r="A2131" s="201"/>
      <c r="B2131" s="37"/>
      <c r="C2131" s="37"/>
      <c r="D2131" s="37"/>
      <c r="E2131" s="109"/>
      <c r="F2131" s="109"/>
      <c r="G2131" s="109"/>
      <c r="H2131" s="100"/>
    </row>
    <row r="2132" spans="1:8" ht="16.5" customHeight="1" x14ac:dyDescent="0.25">
      <c r="A2132" s="108"/>
      <c r="B2132" s="148" t="s">
        <v>285</v>
      </c>
      <c r="C2132" s="148"/>
      <c r="D2132" s="148"/>
      <c r="E2132" s="148"/>
      <c r="F2132" s="148"/>
      <c r="G2132" s="148"/>
      <c r="H2132" s="100"/>
    </row>
    <row r="2133" spans="1:8" ht="16.5" customHeight="1" x14ac:dyDescent="0.25">
      <c r="A2133" s="108"/>
      <c r="B2133" s="108"/>
      <c r="C2133" s="108"/>
      <c r="D2133" s="108"/>
      <c r="E2133" s="108"/>
      <c r="F2133" s="108"/>
      <c r="G2133" s="37"/>
      <c r="H2133" s="100"/>
    </row>
    <row r="2134" spans="1:8" ht="16.5" customHeight="1" x14ac:dyDescent="0.25">
      <c r="A2134" s="784" t="s">
        <v>987</v>
      </c>
      <c r="B2134" s="784"/>
      <c r="C2134" s="784"/>
      <c r="D2134" s="784"/>
      <c r="E2134" s="784"/>
      <c r="F2134" s="784"/>
      <c r="G2134" s="784"/>
      <c r="H2134" s="784"/>
    </row>
    <row r="2135" spans="1:8" ht="16.5" customHeight="1" x14ac:dyDescent="0.25">
      <c r="A2135" s="771" t="s">
        <v>988</v>
      </c>
      <c r="B2135" s="771"/>
      <c r="C2135" s="771"/>
      <c r="D2135" s="771"/>
      <c r="E2135" s="771"/>
      <c r="F2135" s="771"/>
      <c r="G2135" s="771"/>
      <c r="H2135" s="771"/>
    </row>
    <row r="2136" spans="1:8" ht="16.5" customHeight="1" x14ac:dyDescent="0.25">
      <c r="A2136" s="221"/>
      <c r="B2136" s="221"/>
      <c r="C2136" s="214"/>
      <c r="D2136" s="834" t="s">
        <v>108</v>
      </c>
      <c r="E2136" s="214"/>
      <c r="F2136" s="214"/>
      <c r="G2136" s="214"/>
      <c r="H2136" s="221"/>
    </row>
    <row r="2137" spans="1:8" ht="16.5" customHeight="1" x14ac:dyDescent="0.25">
      <c r="A2137" s="221"/>
      <c r="B2137" s="221"/>
      <c r="C2137" s="214"/>
      <c r="D2137" s="835"/>
      <c r="E2137" s="214"/>
      <c r="F2137" s="214"/>
      <c r="G2137" s="214"/>
      <c r="H2137" s="221"/>
    </row>
    <row r="2138" spans="1:8" ht="16.5" customHeight="1" x14ac:dyDescent="0.25">
      <c r="A2138" s="31" t="s">
        <v>38</v>
      </c>
      <c r="B2138" s="762" t="s">
        <v>39</v>
      </c>
      <c r="C2138" s="120" t="s">
        <v>59</v>
      </c>
      <c r="D2138" s="161" t="s">
        <v>351</v>
      </c>
      <c r="E2138" s="120" t="s">
        <v>59</v>
      </c>
      <c r="F2138" s="766" t="s">
        <v>41</v>
      </c>
      <c r="G2138" s="767"/>
      <c r="H2138" s="769" t="s">
        <v>10</v>
      </c>
    </row>
    <row r="2139" spans="1:8" ht="16.5" customHeight="1" x14ac:dyDescent="0.25">
      <c r="A2139" s="32" t="s">
        <v>339</v>
      </c>
      <c r="B2139" s="763"/>
      <c r="C2139" s="167" t="s">
        <v>563</v>
      </c>
      <c r="D2139" s="180" t="s">
        <v>645</v>
      </c>
      <c r="E2139" s="33" t="s">
        <v>723</v>
      </c>
      <c r="F2139" s="34" t="s">
        <v>8</v>
      </c>
      <c r="G2139" s="85" t="s">
        <v>9</v>
      </c>
      <c r="H2139" s="770"/>
    </row>
    <row r="2140" spans="1:8" ht="16.5" customHeight="1" x14ac:dyDescent="0.25">
      <c r="A2140" s="74">
        <v>1</v>
      </c>
      <c r="B2140" s="126">
        <v>2</v>
      </c>
      <c r="C2140" s="127">
        <v>3</v>
      </c>
      <c r="D2140" s="153">
        <v>4</v>
      </c>
      <c r="E2140" s="127">
        <v>5</v>
      </c>
      <c r="F2140" s="127">
        <v>6</v>
      </c>
      <c r="G2140" s="127">
        <v>7</v>
      </c>
      <c r="H2140" s="129">
        <v>8</v>
      </c>
    </row>
    <row r="2141" spans="1:8" ht="16.5" customHeight="1" x14ac:dyDescent="0.25">
      <c r="A2141" s="266">
        <v>111</v>
      </c>
      <c r="B2141" s="267" t="s">
        <v>128</v>
      </c>
      <c r="C2141" s="271">
        <f>C616</f>
        <v>33788.769999999997</v>
      </c>
      <c r="D2141" s="271">
        <f>D616</f>
        <v>187900.62</v>
      </c>
      <c r="E2141" s="271">
        <f>E616</f>
        <v>52329.77</v>
      </c>
      <c r="F2141" s="301">
        <f t="shared" ref="F2141:F2146" si="261">E2141/C2141</f>
        <v>1.5487326114564099</v>
      </c>
      <c r="G2141" s="622">
        <f t="shared" ref="G2141:G2146" si="262">E2141/D2141</f>
        <v>0.27849705871114211</v>
      </c>
      <c r="H2141" s="270">
        <f>E2141/E2146</f>
        <v>0.92297230488874105</v>
      </c>
    </row>
    <row r="2142" spans="1:8" ht="16.5" customHeight="1" x14ac:dyDescent="0.25">
      <c r="A2142" s="266">
        <v>130</v>
      </c>
      <c r="B2142" s="267" t="s">
        <v>129</v>
      </c>
      <c r="C2142" s="464">
        <f>C873</f>
        <v>1219.3</v>
      </c>
      <c r="D2142" s="464">
        <f>D873</f>
        <v>16700</v>
      </c>
      <c r="E2142" s="464">
        <f>E873</f>
        <v>1950</v>
      </c>
      <c r="F2142" s="301">
        <f t="shared" si="261"/>
        <v>1.5992782744197491</v>
      </c>
      <c r="G2142" s="622">
        <f t="shared" si="262"/>
        <v>0.11676646706586827</v>
      </c>
      <c r="H2142" s="270">
        <f>E2142/E2146</f>
        <v>3.4393348079554818E-2</v>
      </c>
    </row>
    <row r="2143" spans="1:8" ht="16.5" customHeight="1" x14ac:dyDescent="0.25">
      <c r="A2143" s="266">
        <v>132</v>
      </c>
      <c r="B2143" s="267" t="s">
        <v>130</v>
      </c>
      <c r="C2143" s="271">
        <f>C974</f>
        <v>1754.54</v>
      </c>
      <c r="D2143" s="271">
        <f>D974</f>
        <v>20200</v>
      </c>
      <c r="E2143" s="271">
        <f>E974</f>
        <v>2417.2399999999998</v>
      </c>
      <c r="F2143" s="301">
        <f t="shared" si="261"/>
        <v>1.3777058374274738</v>
      </c>
      <c r="G2143" s="622">
        <f t="shared" si="262"/>
        <v>0.11966534653465345</v>
      </c>
      <c r="H2143" s="270">
        <f>E2143/E2146</f>
        <v>4.2634347031704142E-2</v>
      </c>
    </row>
    <row r="2144" spans="1:8" ht="16.5" customHeight="1" x14ac:dyDescent="0.25">
      <c r="A2144" s="266">
        <v>200</v>
      </c>
      <c r="B2144" s="421" t="s">
        <v>131</v>
      </c>
      <c r="C2144" s="271">
        <f>C1077</f>
        <v>0</v>
      </c>
      <c r="D2144" s="271">
        <f>D1077</f>
        <v>90000</v>
      </c>
      <c r="E2144" s="271">
        <f>E1077</f>
        <v>0</v>
      </c>
      <c r="F2144" s="301" t="e">
        <f t="shared" si="261"/>
        <v>#DIV/0!</v>
      </c>
      <c r="G2144" s="622">
        <f t="shared" si="262"/>
        <v>0</v>
      </c>
      <c r="H2144" s="270">
        <f>E2144/E2146</f>
        <v>0</v>
      </c>
    </row>
    <row r="2145" spans="1:8" ht="16.5" customHeight="1" x14ac:dyDescent="0.25">
      <c r="A2145" s="266">
        <v>300</v>
      </c>
      <c r="B2145" s="421" t="s">
        <v>132</v>
      </c>
      <c r="C2145" s="271">
        <f>C1180</f>
        <v>0</v>
      </c>
      <c r="D2145" s="271">
        <f>D1180</f>
        <v>0</v>
      </c>
      <c r="E2145" s="271">
        <f>E1180</f>
        <v>0</v>
      </c>
      <c r="F2145" s="301" t="e">
        <f t="shared" si="261"/>
        <v>#DIV/0!</v>
      </c>
      <c r="G2145" s="622" t="e">
        <f t="shared" si="262"/>
        <v>#DIV/0!</v>
      </c>
      <c r="H2145" s="270">
        <f>E2145/E2146</f>
        <v>0</v>
      </c>
    </row>
    <row r="2146" spans="1:8" ht="16.5" customHeight="1" x14ac:dyDescent="0.25">
      <c r="A2146" s="587"/>
      <c r="B2146" s="612" t="s">
        <v>54</v>
      </c>
      <c r="C2146" s="700">
        <f>C2141+C2142+C2143+C2144+C2145</f>
        <v>36762.61</v>
      </c>
      <c r="D2146" s="700">
        <f>D2141+D2142+D2143+D2144+D2145</f>
        <v>314800.62</v>
      </c>
      <c r="E2146" s="274">
        <f>E2141+E2142+E2143+E2144+E2145</f>
        <v>56697.009999999995</v>
      </c>
      <c r="F2146" s="613">
        <f t="shared" si="261"/>
        <v>1.542246592393739</v>
      </c>
      <c r="G2146" s="563">
        <f t="shared" si="262"/>
        <v>0.18010450551209206</v>
      </c>
      <c r="H2146" s="276">
        <f>H2141+H2142+H2143+H2144+H2145</f>
        <v>1</v>
      </c>
    </row>
    <row r="2147" spans="1:8" ht="16.5" customHeight="1" x14ac:dyDescent="0.25">
      <c r="A2147" s="93"/>
      <c r="B2147" s="76"/>
      <c r="C2147" s="116"/>
      <c r="D2147" s="116"/>
      <c r="E2147" s="64"/>
      <c r="F2147" s="65"/>
      <c r="G2147" s="96"/>
      <c r="H2147" s="100"/>
    </row>
    <row r="2148" spans="1:8" ht="16.5" customHeight="1" x14ac:dyDescent="0.25">
      <c r="A2148" s="761" t="s">
        <v>989</v>
      </c>
      <c r="B2148" s="761"/>
      <c r="C2148" s="761"/>
      <c r="D2148" s="761"/>
      <c r="E2148" s="761"/>
      <c r="F2148" s="761"/>
      <c r="G2148" s="761"/>
      <c r="H2148" s="761"/>
    </row>
    <row r="2149" spans="1:8" ht="16.5" customHeight="1" x14ac:dyDescent="0.25">
      <c r="A2149" s="761" t="s">
        <v>990</v>
      </c>
      <c r="B2149" s="761"/>
      <c r="C2149" s="761"/>
      <c r="D2149" s="761"/>
      <c r="E2149" s="761"/>
      <c r="F2149" s="761"/>
      <c r="G2149" s="761"/>
      <c r="H2149" s="761"/>
    </row>
    <row r="2150" spans="1:8" ht="16.5" customHeight="1" x14ac:dyDescent="0.25">
      <c r="A2150" s="761" t="s">
        <v>991</v>
      </c>
      <c r="B2150" s="761"/>
      <c r="C2150" s="761"/>
      <c r="D2150" s="761"/>
      <c r="E2150" s="761"/>
      <c r="F2150" s="761"/>
      <c r="G2150" s="761"/>
      <c r="H2150" s="761"/>
    </row>
    <row r="2151" spans="1:8" ht="16.5" customHeight="1" x14ac:dyDescent="0.25">
      <c r="A2151" s="761" t="s">
        <v>992</v>
      </c>
      <c r="B2151" s="761"/>
      <c r="C2151" s="761"/>
      <c r="D2151" s="761"/>
      <c r="E2151" s="761"/>
      <c r="F2151" s="761"/>
      <c r="G2151" s="761"/>
      <c r="H2151" s="761"/>
    </row>
    <row r="2152" spans="1:8" ht="16.5" customHeight="1" x14ac:dyDescent="0.25">
      <c r="A2152" s="761" t="s">
        <v>993</v>
      </c>
      <c r="B2152" s="761"/>
      <c r="C2152" s="761"/>
      <c r="D2152" s="761"/>
      <c r="E2152" s="761"/>
      <c r="F2152" s="761"/>
      <c r="G2152" s="761"/>
      <c r="H2152" s="761"/>
    </row>
    <row r="2153" spans="1:8" ht="16.5" customHeight="1" x14ac:dyDescent="0.25">
      <c r="A2153" s="761" t="s">
        <v>994</v>
      </c>
      <c r="B2153" s="761"/>
      <c r="C2153" s="761"/>
      <c r="D2153" s="761"/>
      <c r="E2153" s="761"/>
      <c r="F2153" s="761"/>
      <c r="G2153" s="761"/>
      <c r="H2153" s="761"/>
    </row>
    <row r="2154" spans="1:8" ht="16.5" customHeight="1" x14ac:dyDescent="0.25">
      <c r="A2154" s="202" t="s">
        <v>995</v>
      </c>
      <c r="B2154" s="202"/>
      <c r="C2154" s="202"/>
      <c r="D2154" s="202"/>
      <c r="E2154" s="202"/>
      <c r="F2154" s="202"/>
      <c r="G2154" s="202"/>
      <c r="H2154" s="202"/>
    </row>
    <row r="2155" spans="1:8" ht="16.5" customHeight="1" x14ac:dyDescent="0.25">
      <c r="A2155" s="202"/>
      <c r="B2155" s="202" t="s">
        <v>591</v>
      </c>
      <c r="C2155" s="202"/>
      <c r="D2155" s="202"/>
      <c r="E2155" s="202"/>
      <c r="F2155" s="202"/>
      <c r="G2155" s="202"/>
      <c r="H2155" s="234"/>
    </row>
    <row r="2156" spans="1:8" ht="16.5" customHeight="1" x14ac:dyDescent="0.25">
      <c r="A2156" s="55"/>
      <c r="B2156" s="55"/>
      <c r="C2156" s="55"/>
      <c r="D2156" s="55"/>
      <c r="E2156" s="55"/>
      <c r="F2156" s="55"/>
      <c r="G2156" s="55"/>
      <c r="H2156" s="24"/>
    </row>
    <row r="2157" spans="1:8" ht="16.5" customHeight="1" x14ac:dyDescent="0.25">
      <c r="A2157" s="55"/>
      <c r="B2157" s="55"/>
      <c r="C2157" s="55"/>
      <c r="D2157" s="55"/>
      <c r="E2157" s="55"/>
      <c r="F2157" s="55"/>
      <c r="G2157" s="55"/>
      <c r="H2157" s="24"/>
    </row>
    <row r="2158" spans="1:8" ht="16.5" customHeight="1" x14ac:dyDescent="0.25">
      <c r="A2158" s="55"/>
      <c r="B2158" s="57" t="s">
        <v>541</v>
      </c>
      <c r="C2158" s="55"/>
      <c r="D2158" s="55"/>
      <c r="E2158" s="55"/>
      <c r="F2158" s="55"/>
      <c r="G2158" s="55"/>
      <c r="H2158" s="24"/>
    </row>
    <row r="2159" spans="1:8" ht="16.5" customHeight="1" x14ac:dyDescent="0.25">
      <c r="A2159" s="55"/>
      <c r="B2159" s="55"/>
      <c r="C2159" s="55"/>
      <c r="D2159" s="55"/>
      <c r="E2159" s="55"/>
      <c r="F2159" s="55"/>
      <c r="G2159" s="55"/>
      <c r="H2159" s="24"/>
    </row>
    <row r="2160" spans="1:8" ht="16.5" customHeight="1" x14ac:dyDescent="0.25">
      <c r="A2160" s="202"/>
      <c r="B2160" s="202" t="s">
        <v>996</v>
      </c>
      <c r="C2160" s="202"/>
      <c r="D2160" s="202"/>
      <c r="E2160" s="202"/>
      <c r="F2160" s="202"/>
      <c r="G2160" s="202"/>
      <c r="H2160" s="234"/>
    </row>
    <row r="2161" spans="1:8" ht="16.5" customHeight="1" x14ac:dyDescent="0.25">
      <c r="A2161" s="202" t="s">
        <v>539</v>
      </c>
      <c r="B2161" s="202"/>
      <c r="C2161" s="202"/>
      <c r="D2161" s="202"/>
      <c r="E2161" s="202"/>
      <c r="F2161" s="202"/>
      <c r="G2161" s="202"/>
      <c r="H2161" s="234"/>
    </row>
    <row r="2162" spans="1:8" ht="16.5" customHeight="1" x14ac:dyDescent="0.25">
      <c r="A2162" s="221"/>
      <c r="B2162" s="221"/>
      <c r="C2162" s="214"/>
      <c r="D2162" s="834" t="s">
        <v>108</v>
      </c>
      <c r="E2162" s="214"/>
      <c r="F2162" s="214"/>
      <c r="G2162" s="214"/>
      <c r="H2162" s="221"/>
    </row>
    <row r="2163" spans="1:8" ht="16.5" customHeight="1" x14ac:dyDescent="0.25">
      <c r="A2163" s="221"/>
      <c r="B2163" s="221"/>
      <c r="C2163" s="214"/>
      <c r="D2163" s="835"/>
      <c r="E2163" s="214"/>
      <c r="F2163" s="214"/>
      <c r="G2163" s="214"/>
      <c r="H2163" s="221"/>
    </row>
    <row r="2164" spans="1:8" ht="16.5" customHeight="1" x14ac:dyDescent="0.25">
      <c r="A2164" s="31" t="s">
        <v>38</v>
      </c>
      <c r="B2164" s="762" t="s">
        <v>39</v>
      </c>
      <c r="C2164" s="120" t="s">
        <v>59</v>
      </c>
      <c r="D2164" s="161" t="s">
        <v>351</v>
      </c>
      <c r="E2164" s="120" t="s">
        <v>59</v>
      </c>
      <c r="F2164" s="766" t="s">
        <v>41</v>
      </c>
      <c r="G2164" s="767"/>
      <c r="H2164" s="769" t="s">
        <v>10</v>
      </c>
    </row>
    <row r="2165" spans="1:8" ht="16.5" customHeight="1" x14ac:dyDescent="0.25">
      <c r="A2165" s="32" t="s">
        <v>339</v>
      </c>
      <c r="B2165" s="763"/>
      <c r="C2165" s="167" t="s">
        <v>563</v>
      </c>
      <c r="D2165" s="180" t="s">
        <v>645</v>
      </c>
      <c r="E2165" s="33" t="s">
        <v>723</v>
      </c>
      <c r="F2165" s="34" t="s">
        <v>8</v>
      </c>
      <c r="G2165" s="85" t="s">
        <v>9</v>
      </c>
      <c r="H2165" s="770"/>
    </row>
    <row r="2166" spans="1:8" ht="16.5" customHeight="1" x14ac:dyDescent="0.25">
      <c r="A2166" s="74">
        <v>1</v>
      </c>
      <c r="B2166" s="126">
        <v>2</v>
      </c>
      <c r="C2166" s="127">
        <v>3</v>
      </c>
      <c r="D2166" s="153">
        <v>4</v>
      </c>
      <c r="E2166" s="127">
        <v>5</v>
      </c>
      <c r="F2166" s="127">
        <v>6</v>
      </c>
      <c r="G2166" s="127">
        <v>7</v>
      </c>
      <c r="H2166" s="129">
        <v>8</v>
      </c>
    </row>
    <row r="2167" spans="1:8" ht="16.5" customHeight="1" x14ac:dyDescent="0.25">
      <c r="A2167" s="266">
        <v>111</v>
      </c>
      <c r="B2167" s="267" t="s">
        <v>128</v>
      </c>
      <c r="C2167" s="271">
        <f>C617</f>
        <v>0</v>
      </c>
      <c r="D2167" s="271">
        <f>D617</f>
        <v>52500</v>
      </c>
      <c r="E2167" s="271">
        <f>E617</f>
        <v>0</v>
      </c>
      <c r="F2167" s="301" t="e">
        <f t="shared" ref="F2167:F2172" si="263">E2167/C2167</f>
        <v>#DIV/0!</v>
      </c>
      <c r="G2167" s="622">
        <f t="shared" ref="G2167:G2172" si="264">E2167/D2167</f>
        <v>0</v>
      </c>
      <c r="H2167" s="270">
        <f>E2167/E2172</f>
        <v>0</v>
      </c>
    </row>
    <row r="2168" spans="1:8" ht="16.5" customHeight="1" x14ac:dyDescent="0.25">
      <c r="A2168" s="266">
        <v>130</v>
      </c>
      <c r="B2168" s="267" t="s">
        <v>129</v>
      </c>
      <c r="C2168" s="464">
        <f>C874</f>
        <v>0</v>
      </c>
      <c r="D2168" s="464">
        <f>D874</f>
        <v>45000</v>
      </c>
      <c r="E2168" s="464">
        <f>E874</f>
        <v>31455.05</v>
      </c>
      <c r="F2168" s="301" t="e">
        <f t="shared" si="263"/>
        <v>#DIV/0!</v>
      </c>
      <c r="G2168" s="622">
        <f t="shared" si="264"/>
        <v>0.69900111111111107</v>
      </c>
      <c r="H2168" s="270">
        <f>E2168/E2172</f>
        <v>0.97420098147766743</v>
      </c>
    </row>
    <row r="2169" spans="1:8" ht="16.5" customHeight="1" x14ac:dyDescent="0.25">
      <c r="A2169" s="266">
        <v>132</v>
      </c>
      <c r="B2169" s="267" t="s">
        <v>130</v>
      </c>
      <c r="C2169" s="271">
        <f>C975</f>
        <v>0</v>
      </c>
      <c r="D2169" s="271">
        <f>D975</f>
        <v>5000</v>
      </c>
      <c r="E2169" s="271">
        <f>E975</f>
        <v>833</v>
      </c>
      <c r="F2169" s="301" t="e">
        <f t="shared" si="263"/>
        <v>#DIV/0!</v>
      </c>
      <c r="G2169" s="622">
        <f t="shared" si="264"/>
        <v>0.1666</v>
      </c>
      <c r="H2169" s="270">
        <f>E2169/E2172</f>
        <v>2.5799018522332566E-2</v>
      </c>
    </row>
    <row r="2170" spans="1:8" ht="16.5" customHeight="1" x14ac:dyDescent="0.25">
      <c r="A2170" s="266">
        <v>200</v>
      </c>
      <c r="B2170" s="421" t="s">
        <v>131</v>
      </c>
      <c r="C2170" s="271">
        <v>0</v>
      </c>
      <c r="D2170" s="271">
        <v>0</v>
      </c>
      <c r="E2170" s="271">
        <v>0</v>
      </c>
      <c r="F2170" s="301" t="e">
        <f t="shared" si="263"/>
        <v>#DIV/0!</v>
      </c>
      <c r="G2170" s="622" t="e">
        <f t="shared" si="264"/>
        <v>#DIV/0!</v>
      </c>
      <c r="H2170" s="270">
        <f>E2170/E2172</f>
        <v>0</v>
      </c>
    </row>
    <row r="2171" spans="1:8" ht="16.5" customHeight="1" x14ac:dyDescent="0.25">
      <c r="A2171" s="266">
        <v>300</v>
      </c>
      <c r="B2171" s="421" t="s">
        <v>132</v>
      </c>
      <c r="C2171" s="271">
        <f>C1181</f>
        <v>0</v>
      </c>
      <c r="D2171" s="271">
        <f>D1181</f>
        <v>315789</v>
      </c>
      <c r="E2171" s="271">
        <f>E1181</f>
        <v>0</v>
      </c>
      <c r="F2171" s="301" t="e">
        <f t="shared" si="263"/>
        <v>#DIV/0!</v>
      </c>
      <c r="G2171" s="622">
        <f t="shared" si="264"/>
        <v>0</v>
      </c>
      <c r="H2171" s="270">
        <f>E2171/E2172</f>
        <v>0</v>
      </c>
    </row>
    <row r="2172" spans="1:8" ht="16.5" customHeight="1" x14ac:dyDescent="0.25">
      <c r="A2172" s="587"/>
      <c r="B2172" s="612" t="s">
        <v>54</v>
      </c>
      <c r="C2172" s="700">
        <f>C2167+C2168+C2169+C2170+C2171</f>
        <v>0</v>
      </c>
      <c r="D2172" s="700">
        <f>D2167+D2168+D2169+D2170+D2171</f>
        <v>418289</v>
      </c>
      <c r="E2172" s="274">
        <f>E2167+E2168+E2169+E2170+E2171</f>
        <v>32288.05</v>
      </c>
      <c r="F2172" s="613" t="e">
        <f t="shared" si="263"/>
        <v>#DIV/0!</v>
      </c>
      <c r="G2172" s="563">
        <f t="shared" si="264"/>
        <v>7.719077001785847E-2</v>
      </c>
      <c r="H2172" s="276">
        <f>H2167+H2168+H2169+H2170+H2171</f>
        <v>1</v>
      </c>
    </row>
    <row r="2173" spans="1:8" ht="16.5" customHeight="1" x14ac:dyDescent="0.25">
      <c r="A2173" s="55"/>
      <c r="B2173" s="55"/>
      <c r="C2173" s="55"/>
      <c r="D2173" s="55"/>
      <c r="E2173" s="55"/>
      <c r="F2173" s="55"/>
      <c r="G2173" s="55"/>
      <c r="H2173" s="24"/>
    </row>
    <row r="2174" spans="1:8" ht="16.5" customHeight="1" x14ac:dyDescent="0.25">
      <c r="A2174" s="202"/>
      <c r="B2174" s="202" t="s">
        <v>998</v>
      </c>
      <c r="C2174" s="202"/>
      <c r="D2174" s="202"/>
      <c r="E2174" s="202"/>
      <c r="F2174" s="202"/>
      <c r="G2174" s="202"/>
      <c r="H2174" s="234"/>
    </row>
    <row r="2175" spans="1:8" ht="16.5" customHeight="1" x14ac:dyDescent="0.25">
      <c r="A2175" s="202" t="s">
        <v>999</v>
      </c>
      <c r="B2175" s="202"/>
      <c r="C2175" s="202"/>
      <c r="D2175" s="202"/>
      <c r="E2175" s="202"/>
      <c r="F2175" s="202"/>
      <c r="G2175" s="202"/>
      <c r="H2175" s="234"/>
    </row>
    <row r="2176" spans="1:8" ht="16.5" customHeight="1" x14ac:dyDescent="0.25">
      <c r="A2176" s="202" t="s">
        <v>1000</v>
      </c>
      <c r="B2176" s="202"/>
      <c r="C2176" s="202"/>
      <c r="D2176" s="202"/>
      <c r="E2176" s="202"/>
      <c r="F2176" s="202"/>
      <c r="G2176" s="202"/>
      <c r="H2176" s="234"/>
    </row>
    <row r="2177" spans="1:8" ht="16.5" customHeight="1" x14ac:dyDescent="0.25">
      <c r="A2177" s="202" t="s">
        <v>997</v>
      </c>
      <c r="B2177" s="202"/>
      <c r="C2177" s="202"/>
      <c r="D2177" s="202"/>
      <c r="E2177" s="202"/>
      <c r="F2177" s="202"/>
      <c r="G2177" s="202"/>
      <c r="H2177" s="234"/>
    </row>
    <row r="2178" spans="1:8" ht="16.5" customHeight="1" x14ac:dyDescent="0.25">
      <c r="A2178" s="55"/>
      <c r="B2178" s="55"/>
      <c r="C2178" s="55"/>
      <c r="D2178" s="55"/>
      <c r="E2178" s="55"/>
      <c r="F2178" s="55"/>
      <c r="G2178" s="55"/>
      <c r="H2178" s="24"/>
    </row>
    <row r="2179" spans="1:8" ht="16.5" customHeight="1" x14ac:dyDescent="0.25">
      <c r="A2179" s="55"/>
      <c r="B2179" s="55"/>
      <c r="C2179" s="55"/>
      <c r="D2179" s="55"/>
      <c r="E2179" s="55"/>
      <c r="F2179" s="55"/>
      <c r="G2179" s="55"/>
      <c r="H2179" s="24"/>
    </row>
    <row r="2180" spans="1:8" ht="16.5" customHeight="1" x14ac:dyDescent="0.25">
      <c r="A2180" s="55"/>
      <c r="B2180" s="55"/>
      <c r="C2180" s="55"/>
      <c r="D2180" s="55"/>
      <c r="E2180" s="55"/>
      <c r="F2180" s="55"/>
      <c r="G2180" s="55"/>
      <c r="H2180" s="24"/>
    </row>
    <row r="2181" spans="1:8" ht="16.5" customHeight="1" x14ac:dyDescent="0.25">
      <c r="A2181" s="55"/>
      <c r="B2181" s="55"/>
      <c r="C2181" s="55"/>
      <c r="D2181" s="55"/>
      <c r="E2181" s="55"/>
      <c r="F2181" s="55"/>
      <c r="G2181" s="55"/>
      <c r="H2181" s="24"/>
    </row>
    <row r="2182" spans="1:8" ht="16.5" customHeight="1" x14ac:dyDescent="0.25">
      <c r="A2182" s="55"/>
      <c r="B2182" s="55"/>
      <c r="C2182" s="55"/>
      <c r="D2182" s="55"/>
      <c r="E2182" s="55"/>
      <c r="F2182" s="55"/>
      <c r="G2182" s="55"/>
      <c r="H2182" s="24"/>
    </row>
    <row r="2183" spans="1:8" ht="16.5" customHeight="1" x14ac:dyDescent="0.25">
      <c r="A2183" s="55"/>
      <c r="B2183" s="55"/>
      <c r="C2183" s="55"/>
      <c r="D2183" s="55"/>
      <c r="E2183" s="55"/>
      <c r="F2183" s="55"/>
      <c r="G2183" s="55"/>
      <c r="H2183" s="737">
        <v>41</v>
      </c>
    </row>
    <row r="2184" spans="1:8" ht="16.5" customHeight="1" x14ac:dyDescent="0.25">
      <c r="A2184" s="55"/>
      <c r="B2184" s="55"/>
      <c r="C2184" s="55"/>
      <c r="D2184" s="55"/>
      <c r="E2184" s="55"/>
      <c r="F2184" s="55"/>
      <c r="G2184" s="55"/>
      <c r="H2184" s="24"/>
    </row>
    <row r="2185" spans="1:8" ht="16.5" customHeight="1" x14ac:dyDescent="0.25">
      <c r="A2185" s="55"/>
      <c r="B2185" s="55"/>
      <c r="C2185" s="55"/>
      <c r="D2185" s="55"/>
      <c r="E2185" s="55"/>
      <c r="F2185" s="55"/>
      <c r="G2185" s="55"/>
      <c r="H2185" s="24"/>
    </row>
    <row r="2186" spans="1:8" ht="16.5" customHeight="1" x14ac:dyDescent="0.25">
      <c r="A2186" s="108"/>
      <c r="B2186" s="139" t="s">
        <v>286</v>
      </c>
      <c r="C2186" s="139"/>
      <c r="D2186" s="108"/>
      <c r="E2186" s="108"/>
      <c r="F2186" s="108"/>
      <c r="G2186" s="37"/>
      <c r="H2186" s="100"/>
    </row>
    <row r="2187" spans="1:8" ht="16.5" customHeight="1" x14ac:dyDescent="0.25">
      <c r="A2187" s="108"/>
      <c r="B2187" s="108"/>
      <c r="C2187" s="108"/>
      <c r="D2187" s="108"/>
      <c r="E2187" s="108"/>
      <c r="F2187" s="108"/>
      <c r="G2187" s="37"/>
      <c r="H2187" s="100"/>
    </row>
    <row r="2188" spans="1:8" ht="16.5" customHeight="1" x14ac:dyDescent="0.25">
      <c r="A2188" s="833" t="s">
        <v>1001</v>
      </c>
      <c r="B2188" s="833"/>
      <c r="C2188" s="833"/>
      <c r="D2188" s="833"/>
      <c r="E2188" s="833"/>
      <c r="F2188" s="833"/>
      <c r="G2188" s="833"/>
      <c r="H2188" s="833"/>
    </row>
    <row r="2189" spans="1:8" ht="16.5" customHeight="1" x14ac:dyDescent="0.25">
      <c r="A2189" s="119" t="s">
        <v>1002</v>
      </c>
      <c r="B2189" s="119"/>
      <c r="C2189" s="119"/>
      <c r="D2189" s="119"/>
      <c r="E2189" s="119"/>
      <c r="F2189" s="119"/>
      <c r="G2189" s="119"/>
      <c r="H2189" s="119"/>
    </row>
    <row r="2190" spans="1:8" ht="16.5" customHeight="1" x14ac:dyDescent="0.25">
      <c r="A2190" s="51"/>
      <c r="B2190" s="51"/>
      <c r="C2190" s="760" t="s">
        <v>108</v>
      </c>
      <c r="D2190" s="760"/>
      <c r="E2190" s="760"/>
      <c r="F2190" s="51"/>
      <c r="G2190" s="51"/>
      <c r="H2190" s="100"/>
    </row>
    <row r="2191" spans="1:8" ht="16.5" customHeight="1" x14ac:dyDescent="0.25">
      <c r="A2191" s="51"/>
      <c r="B2191" s="51"/>
      <c r="C2191" s="160"/>
      <c r="D2191" s="160"/>
      <c r="E2191" s="160"/>
      <c r="F2191" s="51"/>
      <c r="G2191" s="51"/>
      <c r="H2191" s="100"/>
    </row>
    <row r="2192" spans="1:8" ht="16.5" customHeight="1" x14ac:dyDescent="0.25">
      <c r="A2192" s="31" t="s">
        <v>38</v>
      </c>
      <c r="B2192" s="762" t="s">
        <v>39</v>
      </c>
      <c r="C2192" s="120" t="s">
        <v>59</v>
      </c>
      <c r="D2192" s="159" t="s">
        <v>6</v>
      </c>
      <c r="E2192" s="120" t="s">
        <v>59</v>
      </c>
      <c r="F2192" s="766" t="s">
        <v>41</v>
      </c>
      <c r="G2192" s="767"/>
      <c r="H2192" s="769" t="s">
        <v>10</v>
      </c>
    </row>
    <row r="2193" spans="1:8" ht="16.5" customHeight="1" x14ac:dyDescent="0.25">
      <c r="A2193" s="32" t="s">
        <v>339</v>
      </c>
      <c r="B2193" s="763"/>
      <c r="C2193" s="167" t="s">
        <v>563</v>
      </c>
      <c r="D2193" s="33" t="s">
        <v>649</v>
      </c>
      <c r="E2193" s="33" t="s">
        <v>723</v>
      </c>
      <c r="F2193" s="34" t="s">
        <v>8</v>
      </c>
      <c r="G2193" s="85" t="s">
        <v>9</v>
      </c>
      <c r="H2193" s="770"/>
    </row>
    <row r="2194" spans="1:8" ht="16.5" customHeight="1" x14ac:dyDescent="0.25">
      <c r="A2194" s="74">
        <v>1</v>
      </c>
      <c r="B2194" s="126">
        <v>2</v>
      </c>
      <c r="C2194" s="127">
        <v>3</v>
      </c>
      <c r="D2194" s="153">
        <v>4</v>
      </c>
      <c r="E2194" s="127">
        <v>5</v>
      </c>
      <c r="F2194" s="127">
        <v>6</v>
      </c>
      <c r="G2194" s="127">
        <v>7</v>
      </c>
      <c r="H2194" s="129">
        <v>8</v>
      </c>
    </row>
    <row r="2195" spans="1:8" ht="23.25" customHeight="1" x14ac:dyDescent="0.25">
      <c r="A2195" s="147" t="s">
        <v>344</v>
      </c>
      <c r="B2195" s="704" t="s">
        <v>404</v>
      </c>
      <c r="C2195" s="271">
        <f>C282</f>
        <v>0</v>
      </c>
      <c r="D2195" s="271">
        <f>D282</f>
        <v>519</v>
      </c>
      <c r="E2195" s="271">
        <f>E282</f>
        <v>0</v>
      </c>
      <c r="F2195" s="301" t="e">
        <f>E2195/C2195</f>
        <v>#DIV/0!</v>
      </c>
      <c r="G2195" s="622">
        <f>E2195/D2195</f>
        <v>0</v>
      </c>
      <c r="H2195" s="281">
        <f>E2195/E2197</f>
        <v>0</v>
      </c>
    </row>
    <row r="2196" spans="1:8" ht="17.25" customHeight="1" x14ac:dyDescent="0.25">
      <c r="A2196" s="146" t="s">
        <v>301</v>
      </c>
      <c r="B2196" s="704" t="s">
        <v>287</v>
      </c>
      <c r="C2196" s="271">
        <f>C283</f>
        <v>240</v>
      </c>
      <c r="D2196" s="271">
        <f>D283</f>
        <v>0</v>
      </c>
      <c r="E2196" s="271">
        <f>E283</f>
        <v>382</v>
      </c>
      <c r="F2196" s="301">
        <f>E2196/C2196</f>
        <v>1.5916666666666666</v>
      </c>
      <c r="G2196" s="622" t="e">
        <f>E2196/D2196</f>
        <v>#DIV/0!</v>
      </c>
      <c r="H2196" s="281">
        <f>E2196/E2197</f>
        <v>1</v>
      </c>
    </row>
    <row r="2197" spans="1:8" ht="17.25" customHeight="1" x14ac:dyDescent="0.25">
      <c r="A2197" s="587"/>
      <c r="B2197" s="612" t="s">
        <v>263</v>
      </c>
      <c r="C2197" s="700">
        <f>SUM(C2195:C2196)</f>
        <v>240</v>
      </c>
      <c r="D2197" s="700">
        <f>SUM(D2195:D2196)</f>
        <v>519</v>
      </c>
      <c r="E2197" s="694">
        <f>SUM(E2195:E2196)</f>
        <v>382</v>
      </c>
      <c r="F2197" s="298">
        <f>E2197/C2197</f>
        <v>1.5916666666666666</v>
      </c>
      <c r="G2197" s="563">
        <f>E2197/D2197</f>
        <v>0.73603082851637769</v>
      </c>
      <c r="H2197" s="276">
        <f>H2195+H2196</f>
        <v>1</v>
      </c>
    </row>
    <row r="2198" spans="1:8" ht="17.25" customHeight="1" x14ac:dyDescent="0.25">
      <c r="A2198" s="102"/>
      <c r="B2198" s="76"/>
      <c r="C2198" s="727"/>
      <c r="D2198" s="727"/>
      <c r="E2198" s="205"/>
      <c r="F2198" s="40"/>
      <c r="G2198" s="81"/>
      <c r="H2198" s="728"/>
    </row>
    <row r="2199" spans="1:8" ht="17.25" customHeight="1" x14ac:dyDescent="0.25">
      <c r="A2199" s="830" t="s">
        <v>592</v>
      </c>
      <c r="B2199" s="830"/>
      <c r="C2199" s="830"/>
      <c r="D2199" s="830"/>
      <c r="E2199" s="830"/>
      <c r="F2199" s="830"/>
      <c r="G2199" s="830"/>
      <c r="H2199" s="100"/>
    </row>
    <row r="2200" spans="1:8" ht="17.25" customHeight="1" x14ac:dyDescent="0.25">
      <c r="A2200" s="51"/>
      <c r="B2200" s="51"/>
      <c r="C2200" s="798" t="s">
        <v>108</v>
      </c>
      <c r="D2200" s="798"/>
      <c r="E2200" s="798"/>
      <c r="F2200" s="51"/>
      <c r="G2200" s="51"/>
      <c r="H2200" s="100"/>
    </row>
    <row r="2201" spans="1:8" ht="17.25" customHeight="1" x14ac:dyDescent="0.25">
      <c r="A2201" s="51"/>
      <c r="B2201" s="51"/>
      <c r="C2201" s="166"/>
      <c r="D2201" s="166"/>
      <c r="E2201" s="166"/>
      <c r="F2201" s="51"/>
      <c r="G2201" s="51"/>
      <c r="H2201" s="100"/>
    </row>
    <row r="2202" spans="1:8" ht="17.25" customHeight="1" x14ac:dyDescent="0.25">
      <c r="A2202" s="31" t="s">
        <v>38</v>
      </c>
      <c r="B2202" s="762" t="s">
        <v>39</v>
      </c>
      <c r="C2202" s="120" t="s">
        <v>59</v>
      </c>
      <c r="D2202" s="161" t="s">
        <v>351</v>
      </c>
      <c r="E2202" s="120" t="s">
        <v>59</v>
      </c>
      <c r="F2202" s="766" t="s">
        <v>41</v>
      </c>
      <c r="G2202" s="767"/>
      <c r="H2202" s="769" t="s">
        <v>10</v>
      </c>
    </row>
    <row r="2203" spans="1:8" ht="17.25" customHeight="1" x14ac:dyDescent="0.25">
      <c r="A2203" s="32" t="s">
        <v>339</v>
      </c>
      <c r="B2203" s="763"/>
      <c r="C2203" s="167" t="s">
        <v>563</v>
      </c>
      <c r="D2203" s="33" t="s">
        <v>645</v>
      </c>
      <c r="E2203" s="33" t="s">
        <v>723</v>
      </c>
      <c r="F2203" s="34" t="s">
        <v>8</v>
      </c>
      <c r="G2203" s="85" t="s">
        <v>9</v>
      </c>
      <c r="H2203" s="770"/>
    </row>
    <row r="2204" spans="1:8" ht="17.25" customHeight="1" x14ac:dyDescent="0.25">
      <c r="A2204" s="74">
        <v>1</v>
      </c>
      <c r="B2204" s="126">
        <v>2</v>
      </c>
      <c r="C2204" s="127">
        <v>3</v>
      </c>
      <c r="D2204" s="153">
        <v>4</v>
      </c>
      <c r="E2204" s="127">
        <v>5</v>
      </c>
      <c r="F2204" s="127">
        <v>6</v>
      </c>
      <c r="G2204" s="127">
        <v>7</v>
      </c>
      <c r="H2204" s="129">
        <v>8</v>
      </c>
    </row>
    <row r="2205" spans="1:8" ht="17.25" customHeight="1" x14ac:dyDescent="0.25">
      <c r="A2205" s="266">
        <v>111</v>
      </c>
      <c r="B2205" s="267" t="s">
        <v>128</v>
      </c>
      <c r="C2205" s="271">
        <f>C619</f>
        <v>60789.42</v>
      </c>
      <c r="D2205" s="271">
        <f>D619</f>
        <v>313134.17</v>
      </c>
      <c r="E2205" s="271">
        <f>E619</f>
        <v>98678.23</v>
      </c>
      <c r="F2205" s="301">
        <f t="shared" ref="F2205:F2210" si="265">E2205/C2205</f>
        <v>1.6232796759699302</v>
      </c>
      <c r="G2205" s="622">
        <f t="shared" ref="G2205:G2210" si="266">E2205/D2205</f>
        <v>0.31513082714671475</v>
      </c>
      <c r="H2205" s="270">
        <f>E2205/E2210</f>
        <v>0.61765457179928163</v>
      </c>
    </row>
    <row r="2206" spans="1:8" ht="17.25" customHeight="1" x14ac:dyDescent="0.25">
      <c r="A2206" s="266">
        <v>130</v>
      </c>
      <c r="B2206" s="267" t="s">
        <v>129</v>
      </c>
      <c r="C2206" s="464">
        <f>C876</f>
        <v>22572.92</v>
      </c>
      <c r="D2206" s="464">
        <f>D876</f>
        <v>234362.82</v>
      </c>
      <c r="E2206" s="464">
        <f>E876</f>
        <v>16450.900000000001</v>
      </c>
      <c r="F2206" s="301">
        <f t="shared" si="265"/>
        <v>0.72878918633477652</v>
      </c>
      <c r="G2206" s="622">
        <f t="shared" si="266"/>
        <v>7.0194154516488583E-2</v>
      </c>
      <c r="H2206" s="270">
        <f>E2206/E2210</f>
        <v>0.10297077273490621</v>
      </c>
    </row>
    <row r="2207" spans="1:8" ht="17.25" customHeight="1" x14ac:dyDescent="0.25">
      <c r="A2207" s="266">
        <v>132</v>
      </c>
      <c r="B2207" s="267" t="s">
        <v>130</v>
      </c>
      <c r="C2207" s="271">
        <f>C977</f>
        <v>31077.8</v>
      </c>
      <c r="D2207" s="271">
        <f>D977</f>
        <v>78000</v>
      </c>
      <c r="E2207" s="271">
        <f>E977</f>
        <v>31173.68</v>
      </c>
      <c r="F2207" s="301">
        <f t="shared" si="265"/>
        <v>1.0030851604682443</v>
      </c>
      <c r="G2207" s="622">
        <f t="shared" si="266"/>
        <v>0.39966256410256412</v>
      </c>
      <c r="H2207" s="270">
        <f>E2207/E2210</f>
        <v>0.1951247602617906</v>
      </c>
    </row>
    <row r="2208" spans="1:8" ht="17.25" customHeight="1" x14ac:dyDescent="0.25">
      <c r="A2208" s="266">
        <v>200</v>
      </c>
      <c r="B2208" s="421" t="s">
        <v>131</v>
      </c>
      <c r="C2208" s="271">
        <f>C1079</f>
        <v>21030</v>
      </c>
      <c r="D2208" s="271">
        <f>D1079</f>
        <v>269870</v>
      </c>
      <c r="E2208" s="271">
        <f>E1079</f>
        <v>13460</v>
      </c>
      <c r="F2208" s="301">
        <f t="shared" si="265"/>
        <v>0.64003804089396099</v>
      </c>
      <c r="G2208" s="622">
        <f>E2208/D2208</f>
        <v>4.9875866157779669E-2</v>
      </c>
      <c r="H2208" s="270">
        <f>E2208/E2210</f>
        <v>8.4249895204021513E-2</v>
      </c>
    </row>
    <row r="2209" spans="1:8" ht="17.45" customHeight="1" x14ac:dyDescent="0.25">
      <c r="A2209" s="266">
        <v>300</v>
      </c>
      <c r="B2209" s="421" t="s">
        <v>132</v>
      </c>
      <c r="C2209" s="271">
        <f>C1183</f>
        <v>102118.08</v>
      </c>
      <c r="D2209" s="271">
        <f>D1183</f>
        <v>530000</v>
      </c>
      <c r="E2209" s="271">
        <f>E1183</f>
        <v>0</v>
      </c>
      <c r="F2209" s="301">
        <f t="shared" si="265"/>
        <v>0</v>
      </c>
      <c r="G2209" s="622">
        <f t="shared" si="266"/>
        <v>0</v>
      </c>
      <c r="H2209" s="270">
        <f>E2209/E2210</f>
        <v>0</v>
      </c>
    </row>
    <row r="2210" spans="1:8" ht="17.45" customHeight="1" x14ac:dyDescent="0.25">
      <c r="A2210" s="587"/>
      <c r="B2210" s="612" t="s">
        <v>54</v>
      </c>
      <c r="C2210" s="700">
        <f>C2205+C2206+C2207+C2208+C2209</f>
        <v>237588.22000000003</v>
      </c>
      <c r="D2210" s="700">
        <f>D2205+D2206+D2207+D2208+D2209</f>
        <v>1425366.99</v>
      </c>
      <c r="E2210" s="274">
        <f>E2205+E2206+E2207+E2208+E2209</f>
        <v>159762.81</v>
      </c>
      <c r="F2210" s="613">
        <f t="shared" si="265"/>
        <v>0.67243573776511301</v>
      </c>
      <c r="G2210" s="563">
        <f t="shared" si="266"/>
        <v>0.1120853865150897</v>
      </c>
      <c r="H2210" s="276">
        <f>H2205+H2206+H2207+H2208+H2209</f>
        <v>0.99999999999999989</v>
      </c>
    </row>
    <row r="2211" spans="1:8" ht="18" customHeight="1" x14ac:dyDescent="0.25">
      <c r="A2211" s="38"/>
      <c r="B2211" s="38"/>
      <c r="C2211" s="38"/>
      <c r="D2211" s="38"/>
      <c r="E2211" s="38"/>
      <c r="F2211" s="38"/>
      <c r="G2211" s="51"/>
    </row>
    <row r="2212" spans="1:8" ht="18" customHeight="1" x14ac:dyDescent="0.25">
      <c r="A2212" s="246"/>
      <c r="B2212" s="771" t="s">
        <v>1003</v>
      </c>
      <c r="C2212" s="771"/>
      <c r="D2212" s="771"/>
      <c r="E2212" s="771"/>
      <c r="F2212" s="771"/>
      <c r="G2212" s="771"/>
      <c r="H2212" s="771"/>
    </row>
    <row r="2213" spans="1:8" ht="18" customHeight="1" x14ac:dyDescent="0.25">
      <c r="A2213" s="771" t="s">
        <v>1004</v>
      </c>
      <c r="B2213" s="771"/>
      <c r="C2213" s="771"/>
      <c r="D2213" s="771"/>
      <c r="E2213" s="771"/>
      <c r="F2213" s="771"/>
      <c r="G2213" s="771"/>
      <c r="H2213" s="771"/>
    </row>
    <row r="2214" spans="1:8" ht="18" customHeight="1" x14ac:dyDescent="0.25">
      <c r="A2214" s="761" t="s">
        <v>1005</v>
      </c>
      <c r="B2214" s="761"/>
      <c r="C2214" s="761"/>
      <c r="D2214" s="761"/>
      <c r="E2214" s="761"/>
      <c r="F2214" s="761"/>
      <c r="G2214" s="761"/>
      <c r="H2214" s="761"/>
    </row>
    <row r="2215" spans="1:8" ht="18" customHeight="1" x14ac:dyDescent="0.25">
      <c r="A2215" s="761" t="s">
        <v>1006</v>
      </c>
      <c r="B2215" s="761"/>
      <c r="C2215" s="761"/>
      <c r="D2215" s="761"/>
      <c r="E2215" s="761"/>
      <c r="F2215" s="761"/>
      <c r="G2215" s="761"/>
      <c r="H2215" s="761"/>
    </row>
    <row r="2216" spans="1:8" ht="18" customHeight="1" x14ac:dyDescent="0.25">
      <c r="A2216" s="761" t="s">
        <v>1007</v>
      </c>
      <c r="B2216" s="761"/>
      <c r="C2216" s="761"/>
      <c r="D2216" s="761"/>
      <c r="E2216" s="761"/>
      <c r="F2216" s="761"/>
      <c r="G2216" s="761"/>
      <c r="H2216" s="761"/>
    </row>
    <row r="2217" spans="1:8" ht="18" customHeight="1" x14ac:dyDescent="0.25">
      <c r="A2217" s="761" t="s">
        <v>1008</v>
      </c>
      <c r="B2217" s="761"/>
      <c r="C2217" s="761"/>
      <c r="D2217" s="761"/>
      <c r="E2217" s="761"/>
      <c r="F2217" s="761"/>
      <c r="G2217" s="761"/>
      <c r="H2217" s="761"/>
    </row>
    <row r="2218" spans="1:8" ht="18" customHeight="1" x14ac:dyDescent="0.25">
      <c r="A2218" s="202" t="s">
        <v>1009</v>
      </c>
      <c r="B2218" s="202"/>
      <c r="C2218" s="202"/>
      <c r="D2218" s="202"/>
      <c r="E2218" s="202"/>
      <c r="F2218" s="202"/>
      <c r="G2218" s="202"/>
      <c r="H2218" s="202"/>
    </row>
    <row r="2219" spans="1:8" ht="18" customHeight="1" x14ac:dyDescent="0.25">
      <c r="A2219" s="202" t="s">
        <v>1010</v>
      </c>
      <c r="B2219" s="202"/>
      <c r="C2219" s="202"/>
      <c r="D2219" s="202"/>
      <c r="E2219" s="202"/>
      <c r="F2219" s="202"/>
      <c r="G2219" s="202"/>
      <c r="H2219" s="202"/>
    </row>
    <row r="2220" spans="1:8" ht="18" customHeight="1" x14ac:dyDescent="0.25">
      <c r="A2220" s="761" t="s">
        <v>1011</v>
      </c>
      <c r="B2220" s="761"/>
      <c r="C2220" s="761"/>
      <c r="D2220" s="761"/>
      <c r="E2220" s="761"/>
      <c r="F2220" s="761"/>
      <c r="G2220" s="761"/>
      <c r="H2220" s="761"/>
    </row>
    <row r="2221" spans="1:8" ht="18" customHeight="1" x14ac:dyDescent="0.25">
      <c r="A2221" s="761" t="s">
        <v>1012</v>
      </c>
      <c r="B2221" s="761"/>
      <c r="C2221" s="761"/>
      <c r="D2221" s="761"/>
      <c r="E2221" s="761"/>
      <c r="F2221" s="761"/>
      <c r="G2221" s="761"/>
      <c r="H2221" s="761"/>
    </row>
    <row r="2222" spans="1:8" ht="18" customHeight="1" x14ac:dyDescent="0.25">
      <c r="A2222" s="202"/>
      <c r="B2222" s="761" t="s">
        <v>1013</v>
      </c>
      <c r="C2222" s="761"/>
      <c r="D2222" s="761"/>
      <c r="E2222" s="761"/>
      <c r="F2222" s="761"/>
      <c r="G2222" s="761"/>
      <c r="H2222" s="761"/>
    </row>
    <row r="2223" spans="1:8" ht="18" customHeight="1" x14ac:dyDescent="0.25">
      <c r="A2223" s="202" t="s">
        <v>1014</v>
      </c>
      <c r="B2223" s="202"/>
      <c r="C2223" s="202"/>
      <c r="D2223" s="202"/>
      <c r="E2223" s="202"/>
      <c r="F2223" s="202"/>
      <c r="G2223" s="202"/>
      <c r="H2223" s="202"/>
    </row>
    <row r="2224" spans="1:8" ht="18" customHeight="1" x14ac:dyDescent="0.25">
      <c r="A2224" s="202"/>
      <c r="B2224" s="761" t="s">
        <v>1015</v>
      </c>
      <c r="C2224" s="761"/>
      <c r="D2224" s="761"/>
      <c r="E2224" s="761"/>
      <c r="F2224" s="761"/>
      <c r="G2224" s="761"/>
      <c r="H2224" s="761"/>
    </row>
    <row r="2225" spans="1:8" ht="18" customHeight="1" x14ac:dyDescent="0.25">
      <c r="A2225" s="202"/>
      <c r="B2225" s="202"/>
      <c r="C2225" s="202"/>
      <c r="D2225" s="202"/>
      <c r="E2225" s="202"/>
      <c r="F2225" s="202"/>
      <c r="G2225" s="202"/>
      <c r="H2225" s="202"/>
    </row>
    <row r="2226" spans="1:8" ht="18" customHeight="1" x14ac:dyDescent="0.25">
      <c r="A2226" s="202"/>
      <c r="B2226" s="202"/>
      <c r="C2226" s="202"/>
      <c r="D2226" s="202"/>
      <c r="E2226" s="202"/>
      <c r="F2226" s="202"/>
      <c r="G2226" s="202"/>
      <c r="H2226" s="202"/>
    </row>
    <row r="2227" spans="1:8" ht="18" customHeight="1" x14ac:dyDescent="0.25">
      <c r="A2227" s="202"/>
      <c r="B2227" s="202"/>
      <c r="C2227" s="202"/>
      <c r="D2227" s="202"/>
      <c r="E2227" s="202"/>
      <c r="F2227" s="202"/>
      <c r="G2227" s="202"/>
      <c r="H2227" s="202"/>
    </row>
    <row r="2228" spans="1:8" ht="18" customHeight="1" x14ac:dyDescent="0.25">
      <c r="A2228" s="202"/>
      <c r="B2228" s="202"/>
      <c r="C2228" s="202"/>
      <c r="D2228" s="202"/>
      <c r="E2228" s="202"/>
      <c r="F2228" s="202"/>
      <c r="G2228" s="202"/>
      <c r="H2228" s="202"/>
    </row>
    <row r="2229" spans="1:8" ht="18" customHeight="1" x14ac:dyDescent="0.25">
      <c r="A2229" s="202"/>
      <c r="B2229" s="202"/>
      <c r="C2229" s="202"/>
      <c r="D2229" s="202"/>
      <c r="E2229" s="202"/>
      <c r="F2229" s="202"/>
      <c r="G2229" s="202"/>
      <c r="H2229" s="202"/>
    </row>
    <row r="2230" spans="1:8" ht="18" customHeight="1" x14ac:dyDescent="0.25">
      <c r="A2230" s="202"/>
      <c r="B2230" s="202"/>
      <c r="C2230" s="202"/>
      <c r="D2230" s="202"/>
      <c r="E2230" s="202"/>
      <c r="F2230" s="202"/>
      <c r="G2230" s="202"/>
      <c r="H2230" s="202"/>
    </row>
    <row r="2231" spans="1:8" ht="18" customHeight="1" x14ac:dyDescent="0.25">
      <c r="A2231" s="202"/>
      <c r="B2231" s="202"/>
      <c r="C2231" s="202"/>
      <c r="D2231" s="202"/>
      <c r="E2231" s="202"/>
      <c r="F2231" s="202"/>
      <c r="G2231" s="202"/>
      <c r="H2231" s="202"/>
    </row>
    <row r="2232" spans="1:8" ht="18" customHeight="1" x14ac:dyDescent="0.25">
      <c r="A2232" s="202"/>
      <c r="B2232" s="202"/>
      <c r="C2232" s="202"/>
      <c r="D2232" s="202"/>
      <c r="E2232" s="202"/>
      <c r="F2232" s="202"/>
      <c r="G2232" s="202"/>
      <c r="H2232" s="202"/>
    </row>
    <row r="2233" spans="1:8" ht="18" customHeight="1" x14ac:dyDescent="0.25">
      <c r="A2233" s="202"/>
      <c r="B2233" s="202"/>
      <c r="C2233" s="202"/>
      <c r="D2233" s="202"/>
      <c r="E2233" s="202"/>
      <c r="F2233" s="202"/>
      <c r="G2233" s="202"/>
      <c r="H2233" s="737">
        <v>42</v>
      </c>
    </row>
    <row r="2234" spans="1:8" ht="18" customHeight="1" x14ac:dyDescent="0.25">
      <c r="A2234" s="202"/>
      <c r="B2234" s="202"/>
      <c r="C2234" s="202"/>
      <c r="D2234" s="202"/>
      <c r="E2234" s="202"/>
      <c r="F2234" s="202"/>
      <c r="G2234" s="202"/>
      <c r="H2234" s="202"/>
    </row>
    <row r="2235" spans="1:8" ht="18" customHeight="1" x14ac:dyDescent="0.25">
      <c r="A2235" s="55"/>
      <c r="B2235" s="55"/>
      <c r="C2235" s="55"/>
      <c r="D2235" s="55"/>
      <c r="E2235" s="55"/>
      <c r="F2235" s="55"/>
      <c r="G2235" s="55"/>
      <c r="H2235" s="55"/>
    </row>
    <row r="2236" spans="1:8" ht="18" customHeight="1" x14ac:dyDescent="0.25">
      <c r="A2236" s="109"/>
      <c r="B2236" s="139" t="s">
        <v>376</v>
      </c>
      <c r="C2236" s="109"/>
      <c r="D2236" s="109"/>
      <c r="E2236" s="109"/>
      <c r="F2236" s="109"/>
      <c r="G2236" s="109"/>
      <c r="H2236" s="109"/>
    </row>
    <row r="2237" spans="1:8" ht="18" customHeight="1" x14ac:dyDescent="0.25">
      <c r="A2237" s="109"/>
      <c r="B2237" s="109"/>
      <c r="C2237" s="109"/>
      <c r="D2237" s="109"/>
      <c r="E2237" s="109"/>
      <c r="F2237" s="109"/>
      <c r="G2237" s="109"/>
      <c r="H2237" s="109"/>
    </row>
    <row r="2238" spans="1:8" ht="18" customHeight="1" x14ac:dyDescent="0.25">
      <c r="A2238" s="764" t="s">
        <v>453</v>
      </c>
      <c r="B2238" s="764"/>
      <c r="C2238" s="764"/>
      <c r="D2238" s="764"/>
      <c r="E2238" s="764"/>
      <c r="F2238" s="764"/>
      <c r="G2238" s="764"/>
      <c r="H2238" s="764"/>
    </row>
    <row r="2239" spans="1:8" ht="18" customHeight="1" x14ac:dyDescent="0.25">
      <c r="A2239" s="51"/>
      <c r="B2239" s="51"/>
      <c r="C2239" s="774" t="s">
        <v>108</v>
      </c>
      <c r="D2239" s="774"/>
      <c r="E2239" s="774"/>
      <c r="F2239" s="51"/>
      <c r="G2239" s="51"/>
      <c r="H2239" s="100"/>
    </row>
    <row r="2240" spans="1:8" ht="18" customHeight="1" x14ac:dyDescent="0.25">
      <c r="A2240" s="51"/>
      <c r="B2240" s="51"/>
      <c r="C2240" s="166"/>
      <c r="D2240" s="166"/>
      <c r="E2240" s="166"/>
      <c r="F2240" s="51"/>
      <c r="G2240" s="51"/>
      <c r="H2240" s="100"/>
    </row>
    <row r="2241" spans="1:8" ht="18" customHeight="1" x14ac:dyDescent="0.25">
      <c r="A2241" s="48" t="s">
        <v>38</v>
      </c>
      <c r="B2241" s="840" t="s">
        <v>39</v>
      </c>
      <c r="C2241" s="120" t="s">
        <v>59</v>
      </c>
      <c r="D2241" s="161" t="s">
        <v>351</v>
      </c>
      <c r="E2241" s="120" t="s">
        <v>59</v>
      </c>
      <c r="F2241" s="838" t="s">
        <v>41</v>
      </c>
      <c r="G2241" s="838"/>
      <c r="H2241" s="839" t="s">
        <v>10</v>
      </c>
    </row>
    <row r="2242" spans="1:8" ht="18" customHeight="1" x14ac:dyDescent="0.25">
      <c r="A2242" s="48" t="s">
        <v>339</v>
      </c>
      <c r="B2242" s="840"/>
      <c r="C2242" s="167" t="s">
        <v>563</v>
      </c>
      <c r="D2242" s="33" t="s">
        <v>645</v>
      </c>
      <c r="E2242" s="33" t="s">
        <v>723</v>
      </c>
      <c r="F2242" s="34" t="s">
        <v>8</v>
      </c>
      <c r="G2242" s="34" t="s">
        <v>9</v>
      </c>
      <c r="H2242" s="839"/>
    </row>
    <row r="2243" spans="1:8" ht="18" customHeight="1" x14ac:dyDescent="0.25">
      <c r="A2243" s="74">
        <v>1</v>
      </c>
      <c r="B2243" s="74">
        <v>2</v>
      </c>
      <c r="C2243" s="74">
        <v>3</v>
      </c>
      <c r="D2243" s="74">
        <v>4</v>
      </c>
      <c r="E2243" s="74">
        <v>5</v>
      </c>
      <c r="F2243" s="74">
        <v>6</v>
      </c>
      <c r="G2243" s="74">
        <v>7</v>
      </c>
      <c r="H2243" s="129">
        <v>8</v>
      </c>
    </row>
    <row r="2244" spans="1:8" ht="18" customHeight="1" x14ac:dyDescent="0.25">
      <c r="A2244" s="266">
        <v>111</v>
      </c>
      <c r="B2244" s="267" t="s">
        <v>128</v>
      </c>
      <c r="C2244" s="271">
        <f>C620</f>
        <v>36738.35</v>
      </c>
      <c r="D2244" s="271">
        <f>D620</f>
        <v>195021.19</v>
      </c>
      <c r="E2244" s="271">
        <f>E620</f>
        <v>56454.47</v>
      </c>
      <c r="F2244" s="301">
        <f t="shared" ref="F2244:F2249" si="267">E2244/C2244</f>
        <v>1.5366631871055723</v>
      </c>
      <c r="G2244" s="622">
        <f t="shared" ref="G2244:G2246" si="268">E2244/D2244</f>
        <v>0.28947864588458311</v>
      </c>
      <c r="H2244" s="270">
        <f>E2244/E2249</f>
        <v>1</v>
      </c>
    </row>
    <row r="2245" spans="1:8" ht="19.5" customHeight="1" x14ac:dyDescent="0.25">
      <c r="A2245" s="266">
        <v>130</v>
      </c>
      <c r="B2245" s="267" t="s">
        <v>129</v>
      </c>
      <c r="C2245" s="464">
        <f>C877</f>
        <v>52</v>
      </c>
      <c r="D2245" s="464">
        <f>D877</f>
        <v>17704</v>
      </c>
      <c r="E2245" s="464">
        <f>E877</f>
        <v>0</v>
      </c>
      <c r="F2245" s="301">
        <f t="shared" si="267"/>
        <v>0</v>
      </c>
      <c r="G2245" s="622">
        <f t="shared" si="268"/>
        <v>0</v>
      </c>
      <c r="H2245" s="270">
        <f>E2245/E2249</f>
        <v>0</v>
      </c>
    </row>
    <row r="2246" spans="1:8" ht="17.25" customHeight="1" x14ac:dyDescent="0.25">
      <c r="A2246" s="266">
        <v>132</v>
      </c>
      <c r="B2246" s="267" t="s">
        <v>130</v>
      </c>
      <c r="C2246" s="271">
        <f>C978</f>
        <v>0</v>
      </c>
      <c r="D2246" s="271">
        <f>D978</f>
        <v>5000</v>
      </c>
      <c r="E2246" s="271">
        <f>E978</f>
        <v>0</v>
      </c>
      <c r="F2246" s="301" t="e">
        <f t="shared" si="267"/>
        <v>#DIV/0!</v>
      </c>
      <c r="G2246" s="622">
        <f t="shared" si="268"/>
        <v>0</v>
      </c>
      <c r="H2246" s="270">
        <f>E2246/E2249</f>
        <v>0</v>
      </c>
    </row>
    <row r="2247" spans="1:8" ht="17.25" customHeight="1" x14ac:dyDescent="0.25">
      <c r="A2247" s="266">
        <v>200</v>
      </c>
      <c r="B2247" s="267" t="s">
        <v>131</v>
      </c>
      <c r="C2247" s="271">
        <f>C1080</f>
        <v>0</v>
      </c>
      <c r="D2247" s="271">
        <f>D1080</f>
        <v>49647</v>
      </c>
      <c r="E2247" s="271">
        <f>E1080</f>
        <v>0</v>
      </c>
      <c r="F2247" s="301" t="e">
        <f t="shared" si="267"/>
        <v>#DIV/0!</v>
      </c>
      <c r="G2247" s="622">
        <f>E2247/D2247</f>
        <v>0</v>
      </c>
      <c r="H2247" s="270">
        <f>E2247/E2249</f>
        <v>0</v>
      </c>
    </row>
    <row r="2248" spans="1:8" ht="17.25" customHeight="1" x14ac:dyDescent="0.25">
      <c r="A2248" s="266">
        <v>300</v>
      </c>
      <c r="B2248" s="267" t="s">
        <v>132</v>
      </c>
      <c r="C2248" s="271">
        <f>C1184</f>
        <v>0</v>
      </c>
      <c r="D2248" s="271">
        <f>D1184</f>
        <v>0</v>
      </c>
      <c r="E2248" s="271">
        <f>E1184</f>
        <v>0</v>
      </c>
      <c r="F2248" s="301" t="e">
        <f t="shared" si="267"/>
        <v>#DIV/0!</v>
      </c>
      <c r="G2248" s="622" t="e">
        <f t="shared" ref="G2248:G2249" si="269">E2248/D2248</f>
        <v>#DIV/0!</v>
      </c>
      <c r="H2248" s="270">
        <f>E2248/E2249</f>
        <v>0</v>
      </c>
    </row>
    <row r="2249" spans="1:8" ht="17.25" customHeight="1" x14ac:dyDescent="0.25">
      <c r="A2249" s="587"/>
      <c r="B2249" s="273" t="s">
        <v>54</v>
      </c>
      <c r="C2249" s="700">
        <f>C2244+C2245+C2246+C2247+C2248</f>
        <v>36790.35</v>
      </c>
      <c r="D2249" s="700">
        <f>D2244+D2245+D2246+D2247+D2248</f>
        <v>267372.19</v>
      </c>
      <c r="E2249" s="274">
        <f>E2244+E2245+E2246+E2247+E2248</f>
        <v>56454.47</v>
      </c>
      <c r="F2249" s="298">
        <f t="shared" si="267"/>
        <v>1.5344912456663229</v>
      </c>
      <c r="G2249" s="563">
        <f t="shared" si="269"/>
        <v>0.2111456318624611</v>
      </c>
      <c r="H2249" s="276">
        <f>H2244+H2245+H2246+H2247+H2248</f>
        <v>1</v>
      </c>
    </row>
    <row r="2250" spans="1:8" ht="17.25" customHeight="1" x14ac:dyDescent="0.25">
      <c r="A2250" s="39"/>
      <c r="B2250" s="39"/>
      <c r="C2250" s="39"/>
      <c r="D2250" s="39"/>
      <c r="E2250" s="39"/>
      <c r="F2250" s="39"/>
      <c r="G2250" s="51"/>
    </row>
    <row r="2251" spans="1:8" ht="17.25" customHeight="1" x14ac:dyDescent="0.25">
      <c r="A2251" s="246"/>
      <c r="B2251" s="771" t="s">
        <v>1016</v>
      </c>
      <c r="C2251" s="771"/>
      <c r="D2251" s="771"/>
      <c r="E2251" s="771"/>
      <c r="F2251" s="771"/>
      <c r="G2251" s="771"/>
      <c r="H2251" s="771"/>
    </row>
    <row r="2252" spans="1:8" ht="17.25" customHeight="1" x14ac:dyDescent="0.25">
      <c r="A2252" s="761" t="s">
        <v>1017</v>
      </c>
      <c r="B2252" s="761"/>
      <c r="C2252" s="761"/>
      <c r="D2252" s="761"/>
      <c r="E2252" s="761"/>
      <c r="F2252" s="761"/>
      <c r="G2252" s="761"/>
      <c r="H2252" s="761"/>
    </row>
    <row r="2253" spans="1:8" ht="17.25" customHeight="1" x14ac:dyDescent="0.25">
      <c r="A2253" s="202" t="s">
        <v>1018</v>
      </c>
      <c r="B2253" s="202"/>
      <c r="C2253" s="202"/>
      <c r="D2253" s="202"/>
      <c r="E2253" s="202"/>
      <c r="F2253" s="202"/>
      <c r="G2253" s="202"/>
      <c r="H2253" s="202"/>
    </row>
    <row r="2254" spans="1:8" ht="17.25" customHeight="1" x14ac:dyDescent="0.25">
      <c r="A2254" s="202"/>
      <c r="B2254" s="202" t="s">
        <v>1019</v>
      </c>
      <c r="C2254" s="202"/>
      <c r="D2254" s="202"/>
      <c r="E2254" s="202"/>
      <c r="F2254" s="202"/>
      <c r="G2254" s="202"/>
      <c r="H2254" s="202"/>
    </row>
    <row r="2255" spans="1:8" ht="17.25" customHeight="1" x14ac:dyDescent="0.25">
      <c r="A2255" s="202"/>
      <c r="B2255" s="202" t="s">
        <v>593</v>
      </c>
      <c r="C2255" s="202"/>
      <c r="D2255" s="202"/>
      <c r="E2255" s="202"/>
      <c r="F2255" s="202"/>
      <c r="G2255" s="202"/>
      <c r="H2255" s="202"/>
    </row>
    <row r="2256" spans="1:8" ht="17.25" customHeight="1" x14ac:dyDescent="0.25">
      <c r="A2256" s="109"/>
      <c r="B2256" s="109"/>
      <c r="C2256" s="109"/>
      <c r="D2256" s="109"/>
      <c r="E2256" s="109"/>
      <c r="F2256" s="109"/>
      <c r="G2256" s="109"/>
      <c r="H2256" s="100"/>
    </row>
    <row r="2257" spans="1:8" ht="17.25" customHeight="1" x14ac:dyDescent="0.25">
      <c r="A2257" s="109"/>
      <c r="B2257" s="109"/>
      <c r="C2257" s="109"/>
      <c r="D2257" s="109"/>
      <c r="E2257" s="109"/>
      <c r="F2257" s="109"/>
      <c r="G2257" s="109"/>
      <c r="H2257" s="100"/>
    </row>
    <row r="2258" spans="1:8" ht="17.25" customHeight="1" x14ac:dyDescent="0.3">
      <c r="A2258" s="109"/>
      <c r="B2258" s="109"/>
      <c r="C2258" s="109"/>
      <c r="D2258" s="109"/>
      <c r="E2258" s="109"/>
      <c r="F2258" s="109"/>
      <c r="G2258" s="109"/>
      <c r="H2258" s="174"/>
    </row>
    <row r="2259" spans="1:8" ht="17.25" customHeight="1" x14ac:dyDescent="0.25">
      <c r="A2259" s="109"/>
      <c r="B2259" s="109"/>
      <c r="C2259" s="109"/>
      <c r="D2259" s="109"/>
      <c r="E2259" s="109"/>
      <c r="F2259" s="109"/>
      <c r="G2259" s="109"/>
    </row>
    <row r="2260" spans="1:8" ht="17.25" customHeight="1" x14ac:dyDescent="0.25">
      <c r="A2260" s="109"/>
      <c r="B2260" s="109"/>
      <c r="C2260" s="109"/>
      <c r="D2260" s="109"/>
      <c r="E2260" s="109"/>
      <c r="F2260" s="109"/>
      <c r="G2260" s="109"/>
    </row>
    <row r="2261" spans="1:8" ht="17.25" customHeight="1" x14ac:dyDescent="0.25">
      <c r="A2261" s="109"/>
      <c r="B2261" s="109"/>
      <c r="C2261" s="109"/>
      <c r="D2261" s="109"/>
      <c r="E2261" s="109"/>
      <c r="F2261" s="109"/>
      <c r="G2261" s="109"/>
    </row>
    <row r="2262" spans="1:8" ht="17.25" customHeight="1" x14ac:dyDescent="0.25">
      <c r="A2262" s="109"/>
      <c r="B2262" s="109"/>
      <c r="C2262" s="109"/>
      <c r="D2262" s="109"/>
      <c r="E2262" s="109"/>
      <c r="F2262" s="109"/>
      <c r="G2262" s="109"/>
    </row>
    <row r="2263" spans="1:8" ht="17.25" customHeight="1" x14ac:dyDescent="0.25">
      <c r="A2263" s="109"/>
      <c r="B2263" s="109"/>
      <c r="C2263" s="109"/>
      <c r="D2263" s="109"/>
      <c r="E2263" s="109"/>
      <c r="F2263" s="109"/>
      <c r="G2263" s="109"/>
    </row>
    <row r="2264" spans="1:8" ht="17.25" customHeight="1" x14ac:dyDescent="0.25">
      <c r="A2264" s="109"/>
      <c r="B2264" s="109"/>
      <c r="C2264" s="109"/>
      <c r="D2264" s="109"/>
      <c r="E2264" s="109"/>
      <c r="F2264" s="109"/>
      <c r="G2264" s="109"/>
    </row>
    <row r="2265" spans="1:8" ht="17.25" customHeight="1" x14ac:dyDescent="0.25">
      <c r="A2265" s="109"/>
      <c r="B2265" s="109"/>
      <c r="C2265" s="109"/>
      <c r="D2265" s="109"/>
      <c r="E2265" s="109"/>
      <c r="F2265" s="109"/>
      <c r="G2265" s="109"/>
    </row>
    <row r="2266" spans="1:8" ht="17.25" customHeight="1" x14ac:dyDescent="0.25">
      <c r="A2266" s="109"/>
      <c r="B2266" s="109"/>
      <c r="C2266" s="109"/>
      <c r="D2266" s="109"/>
      <c r="E2266" s="109"/>
      <c r="F2266" s="109"/>
      <c r="G2266" s="109"/>
    </row>
    <row r="2267" spans="1:8" ht="17.25" customHeight="1" x14ac:dyDescent="0.25">
      <c r="A2267" s="109"/>
      <c r="B2267" s="109"/>
      <c r="C2267" s="109"/>
      <c r="D2267" s="109"/>
      <c r="E2267" s="109"/>
      <c r="F2267" s="109"/>
      <c r="G2267" s="109"/>
    </row>
    <row r="2268" spans="1:8" ht="17.25" customHeight="1" x14ac:dyDescent="0.25">
      <c r="A2268" s="109"/>
      <c r="B2268" s="109"/>
      <c r="C2268" s="109"/>
      <c r="D2268" s="109"/>
      <c r="E2268" s="109"/>
      <c r="F2268" s="109"/>
      <c r="G2268" s="109"/>
    </row>
    <row r="2269" spans="1:8" ht="17.25" customHeight="1" x14ac:dyDescent="0.25">
      <c r="A2269" s="109"/>
      <c r="B2269" s="109"/>
      <c r="C2269" s="109"/>
      <c r="D2269" s="109"/>
      <c r="E2269" s="109"/>
      <c r="F2269" s="109"/>
      <c r="G2269" s="109"/>
    </row>
    <row r="2270" spans="1:8" ht="17.25" customHeight="1" x14ac:dyDescent="0.25">
      <c r="A2270" s="109"/>
      <c r="B2270" s="109"/>
      <c r="C2270" s="109"/>
      <c r="D2270" s="109"/>
      <c r="E2270" s="109"/>
      <c r="F2270" s="109"/>
      <c r="G2270" s="109"/>
    </row>
    <row r="2271" spans="1:8" ht="17.25" customHeight="1" x14ac:dyDescent="0.25">
      <c r="A2271" s="109"/>
      <c r="B2271" s="109"/>
      <c r="C2271" s="109"/>
      <c r="D2271" s="109"/>
      <c r="E2271" s="109"/>
      <c r="F2271" s="109"/>
      <c r="G2271" s="109"/>
    </row>
    <row r="2272" spans="1:8" ht="17.25" customHeight="1" x14ac:dyDescent="0.25">
      <c r="A2272" s="109"/>
      <c r="B2272" s="109"/>
      <c r="C2272" s="109"/>
      <c r="D2272" s="109"/>
      <c r="E2272" s="109"/>
      <c r="F2272" s="109"/>
      <c r="G2272" s="109"/>
    </row>
    <row r="2273" spans="1:8" ht="17.25" customHeight="1" x14ac:dyDescent="0.25">
      <c r="A2273" s="109"/>
      <c r="B2273" s="109"/>
      <c r="C2273" s="109"/>
      <c r="D2273" s="109"/>
      <c r="E2273" s="109"/>
      <c r="F2273" s="109"/>
      <c r="G2273" s="109"/>
    </row>
    <row r="2274" spans="1:8" ht="17.25" customHeight="1" x14ac:dyDescent="0.25">
      <c r="A2274" s="109"/>
      <c r="B2274" s="109"/>
      <c r="C2274" s="109"/>
      <c r="D2274" s="109"/>
      <c r="E2274" s="109"/>
      <c r="F2274" s="109"/>
      <c r="G2274" s="109"/>
    </row>
    <row r="2275" spans="1:8" ht="17.25" customHeight="1" x14ac:dyDescent="0.25">
      <c r="A2275" s="109"/>
      <c r="B2275" s="109"/>
      <c r="C2275" s="109"/>
      <c r="D2275" s="109"/>
      <c r="E2275" s="109"/>
      <c r="F2275" s="109"/>
      <c r="G2275" s="109"/>
    </row>
    <row r="2276" spans="1:8" ht="17.25" customHeight="1" x14ac:dyDescent="0.25">
      <c r="A2276" s="109"/>
      <c r="B2276" s="109"/>
      <c r="C2276" s="109"/>
      <c r="D2276" s="109"/>
      <c r="E2276" s="109"/>
      <c r="F2276" s="109"/>
      <c r="G2276" s="109"/>
    </row>
    <row r="2277" spans="1:8" ht="17.25" customHeight="1" x14ac:dyDescent="0.25">
      <c r="A2277" s="109"/>
      <c r="B2277" s="109"/>
      <c r="C2277" s="109"/>
      <c r="D2277" s="109"/>
      <c r="E2277" s="109"/>
      <c r="F2277" s="109"/>
      <c r="G2277" s="109"/>
    </row>
    <row r="2278" spans="1:8" ht="17.25" customHeight="1" x14ac:dyDescent="0.25">
      <c r="A2278" s="109"/>
      <c r="B2278" s="109"/>
      <c r="C2278" s="109"/>
      <c r="D2278" s="109"/>
      <c r="E2278" s="109"/>
      <c r="F2278" s="109"/>
      <c r="G2278" s="109"/>
    </row>
    <row r="2279" spans="1:8" ht="17.25" customHeight="1" x14ac:dyDescent="0.25">
      <c r="A2279" s="109"/>
      <c r="B2279" s="109"/>
      <c r="C2279" s="109"/>
      <c r="D2279" s="109"/>
      <c r="E2279" s="109"/>
      <c r="F2279" s="109"/>
      <c r="G2279" s="109"/>
    </row>
    <row r="2280" spans="1:8" ht="17.25" customHeight="1" x14ac:dyDescent="0.25">
      <c r="A2280" s="109"/>
      <c r="B2280" s="109"/>
      <c r="C2280" s="109"/>
      <c r="D2280" s="109"/>
      <c r="E2280" s="109"/>
      <c r="F2280" s="109"/>
      <c r="G2280" s="109"/>
    </row>
    <row r="2281" spans="1:8" ht="17.25" customHeight="1" x14ac:dyDescent="0.25">
      <c r="A2281" s="109"/>
      <c r="B2281" s="109"/>
      <c r="C2281" s="109"/>
      <c r="D2281" s="109"/>
      <c r="E2281" s="109"/>
      <c r="F2281" s="109"/>
      <c r="G2281" s="109"/>
    </row>
    <row r="2282" spans="1:8" ht="17.25" customHeight="1" x14ac:dyDescent="0.25">
      <c r="A2282" s="109"/>
      <c r="B2282" s="109"/>
      <c r="C2282" s="109"/>
      <c r="D2282" s="109"/>
      <c r="E2282" s="109"/>
      <c r="F2282" s="109"/>
      <c r="G2282" s="109"/>
    </row>
    <row r="2283" spans="1:8" ht="17.25" customHeight="1" x14ac:dyDescent="0.25">
      <c r="A2283" s="109"/>
      <c r="B2283" s="109"/>
      <c r="C2283" s="109"/>
      <c r="D2283" s="109"/>
      <c r="E2283" s="109"/>
      <c r="F2283" s="109"/>
      <c r="G2283" s="109"/>
    </row>
    <row r="2284" spans="1:8" ht="17.25" customHeight="1" x14ac:dyDescent="0.25">
      <c r="A2284" s="109"/>
      <c r="B2284" s="109"/>
      <c r="C2284" s="109"/>
      <c r="D2284" s="109"/>
      <c r="E2284" s="109"/>
      <c r="F2284" s="109"/>
      <c r="G2284" s="109"/>
      <c r="H2284" s="738">
        <v>43</v>
      </c>
    </row>
    <row r="2285" spans="1:8" ht="17.25" customHeight="1" x14ac:dyDescent="0.25">
      <c r="A2285" s="109"/>
      <c r="B2285" s="109"/>
      <c r="C2285" s="109"/>
      <c r="D2285" s="109"/>
      <c r="E2285" s="109"/>
      <c r="F2285" s="109"/>
      <c r="G2285" s="109"/>
    </row>
    <row r="2286" spans="1:8" ht="17.25" customHeight="1" x14ac:dyDescent="0.25">
      <c r="A2286" s="109"/>
      <c r="B2286" s="109"/>
      <c r="C2286" s="109"/>
      <c r="D2286" s="109"/>
      <c r="E2286" s="109"/>
      <c r="F2286" s="109"/>
      <c r="G2286" s="109"/>
    </row>
    <row r="2287" spans="1:8" ht="17.25" customHeight="1" x14ac:dyDescent="0.25">
      <c r="A2287" s="108"/>
      <c r="B2287" s="778" t="s">
        <v>288</v>
      </c>
      <c r="C2287" s="778"/>
      <c r="D2287" s="108"/>
      <c r="E2287" s="108"/>
      <c r="F2287" s="108"/>
      <c r="G2287" s="37"/>
      <c r="H2287" s="100"/>
    </row>
    <row r="2288" spans="1:8" ht="17.25" customHeight="1" x14ac:dyDescent="0.25">
      <c r="A2288" s="108"/>
      <c r="B2288" s="108"/>
      <c r="C2288" s="108"/>
      <c r="D2288" s="108"/>
      <c r="E2288" s="108"/>
      <c r="F2288" s="108"/>
      <c r="G2288" s="37"/>
      <c r="H2288" s="100"/>
    </row>
    <row r="2289" spans="1:8" s="214" customFormat="1" ht="17.25" customHeight="1" x14ac:dyDescent="0.2">
      <c r="A2289" s="246"/>
      <c r="B2289" s="771" t="s">
        <v>1020</v>
      </c>
      <c r="C2289" s="771"/>
      <c r="D2289" s="771"/>
      <c r="E2289" s="771"/>
      <c r="F2289" s="771"/>
      <c r="G2289" s="771"/>
      <c r="H2289" s="771"/>
    </row>
    <row r="2290" spans="1:8" s="214" customFormat="1" ht="17.25" customHeight="1" x14ac:dyDescent="0.2">
      <c r="A2290" s="771" t="s">
        <v>1021</v>
      </c>
      <c r="B2290" s="771"/>
      <c r="C2290" s="771"/>
      <c r="D2290" s="771"/>
      <c r="E2290" s="771"/>
      <c r="F2290" s="771"/>
      <c r="G2290" s="771"/>
      <c r="H2290" s="771"/>
    </row>
    <row r="2291" spans="1:8" ht="17.25" customHeight="1" x14ac:dyDescent="0.25">
      <c r="A2291" s="51"/>
      <c r="D2291" s="250" t="s">
        <v>108</v>
      </c>
    </row>
    <row r="2292" spans="1:8" ht="17.25" customHeight="1" x14ac:dyDescent="0.25">
      <c r="A2292" s="31" t="s">
        <v>38</v>
      </c>
      <c r="B2292" s="762" t="s">
        <v>39</v>
      </c>
      <c r="C2292" s="120" t="s">
        <v>59</v>
      </c>
      <c r="D2292" s="161" t="s">
        <v>351</v>
      </c>
      <c r="E2292" s="120" t="s">
        <v>59</v>
      </c>
      <c r="F2292" s="766" t="s">
        <v>41</v>
      </c>
      <c r="G2292" s="767"/>
      <c r="H2292" s="769" t="s">
        <v>10</v>
      </c>
    </row>
    <row r="2293" spans="1:8" ht="17.25" customHeight="1" x14ac:dyDescent="0.25">
      <c r="A2293" s="32" t="s">
        <v>339</v>
      </c>
      <c r="B2293" s="763"/>
      <c r="C2293" s="167" t="s">
        <v>563</v>
      </c>
      <c r="D2293" s="33" t="s">
        <v>645</v>
      </c>
      <c r="E2293" s="33" t="s">
        <v>723</v>
      </c>
      <c r="F2293" s="34" t="s">
        <v>8</v>
      </c>
      <c r="G2293" s="85" t="s">
        <v>9</v>
      </c>
      <c r="H2293" s="770"/>
    </row>
    <row r="2294" spans="1:8" ht="17.25" customHeight="1" x14ac:dyDescent="0.25">
      <c r="A2294" s="54">
        <v>1</v>
      </c>
      <c r="B2294" s="53">
        <v>2</v>
      </c>
      <c r="C2294" s="58">
        <v>3</v>
      </c>
      <c r="D2294" s="59">
        <v>4</v>
      </c>
      <c r="E2294" s="58">
        <v>5</v>
      </c>
      <c r="F2294" s="58">
        <v>6</v>
      </c>
      <c r="G2294" s="58">
        <v>7</v>
      </c>
      <c r="H2294" s="60">
        <v>8</v>
      </c>
    </row>
    <row r="2295" spans="1:8" ht="17.25" customHeight="1" x14ac:dyDescent="0.25">
      <c r="A2295" s="266">
        <v>111</v>
      </c>
      <c r="B2295" s="267" t="s">
        <v>128</v>
      </c>
      <c r="C2295" s="271">
        <f>C622</f>
        <v>31468.39</v>
      </c>
      <c r="D2295" s="271">
        <f>D622</f>
        <v>153174.89000000001</v>
      </c>
      <c r="E2295" s="271">
        <f>E622</f>
        <v>45522.63</v>
      </c>
      <c r="F2295" s="301">
        <f t="shared" ref="F2295:F2300" si="270">E2295/C2295</f>
        <v>1.4466145233359571</v>
      </c>
      <c r="G2295" s="622">
        <f t="shared" ref="G2295:G2300" si="271">E2295/D2295</f>
        <v>0.29719381551375679</v>
      </c>
      <c r="H2295" s="270">
        <f>E2295/E2300</f>
        <v>0.22559494379358105</v>
      </c>
    </row>
    <row r="2296" spans="1:8" ht="18.75" customHeight="1" x14ac:dyDescent="0.25">
      <c r="A2296" s="266">
        <v>130</v>
      </c>
      <c r="B2296" s="267" t="s">
        <v>129</v>
      </c>
      <c r="C2296" s="464">
        <f>C879</f>
        <v>103693.06</v>
      </c>
      <c r="D2296" s="464">
        <f>D879</f>
        <v>534021</v>
      </c>
      <c r="E2296" s="464">
        <f>E879</f>
        <v>87065.79</v>
      </c>
      <c r="F2296" s="301">
        <f t="shared" si="270"/>
        <v>0.83964915299056653</v>
      </c>
      <c r="G2296" s="622">
        <f t="shared" si="271"/>
        <v>0.16303813894959185</v>
      </c>
      <c r="H2296" s="270">
        <f>E2296/E2300</f>
        <v>0.43146896392835238</v>
      </c>
    </row>
    <row r="2297" spans="1:8" ht="17.25" customHeight="1" x14ac:dyDescent="0.25">
      <c r="A2297" s="266">
        <v>132</v>
      </c>
      <c r="B2297" s="267" t="s">
        <v>130</v>
      </c>
      <c r="C2297" s="271">
        <f>C980</f>
        <v>73617</v>
      </c>
      <c r="D2297" s="271">
        <f>D980</f>
        <v>195000</v>
      </c>
      <c r="E2297" s="271">
        <f>E980</f>
        <v>69200.81</v>
      </c>
      <c r="F2297" s="301">
        <f t="shared" si="270"/>
        <v>0.94001127456973255</v>
      </c>
      <c r="G2297" s="622">
        <f t="shared" si="271"/>
        <v>0.3548759487179487</v>
      </c>
      <c r="H2297" s="270">
        <f>E2297/E2300</f>
        <v>0.3429360922780666</v>
      </c>
    </row>
    <row r="2298" spans="1:8" ht="17.25" customHeight="1" x14ac:dyDescent="0.25">
      <c r="A2298" s="266">
        <v>200</v>
      </c>
      <c r="B2298" s="267" t="s">
        <v>131</v>
      </c>
      <c r="C2298" s="271">
        <f>C1082</f>
        <v>0</v>
      </c>
      <c r="D2298" s="271">
        <f>D1082</f>
        <v>0</v>
      </c>
      <c r="E2298" s="271">
        <f>E1082</f>
        <v>0</v>
      </c>
      <c r="F2298" s="301" t="e">
        <f t="shared" si="270"/>
        <v>#DIV/0!</v>
      </c>
      <c r="G2298" s="622" t="e">
        <f t="shared" si="271"/>
        <v>#DIV/0!</v>
      </c>
      <c r="H2298" s="270">
        <f>E2298/E2300</f>
        <v>0</v>
      </c>
    </row>
    <row r="2299" spans="1:8" ht="17.25" customHeight="1" x14ac:dyDescent="0.25">
      <c r="A2299" s="266">
        <v>300</v>
      </c>
      <c r="B2299" s="421" t="s">
        <v>132</v>
      </c>
      <c r="C2299" s="271">
        <f>C1186</f>
        <v>0</v>
      </c>
      <c r="D2299" s="271">
        <f>D1186</f>
        <v>0</v>
      </c>
      <c r="E2299" s="271">
        <f>E1186</f>
        <v>0</v>
      </c>
      <c r="F2299" s="301" t="e">
        <f t="shared" si="270"/>
        <v>#DIV/0!</v>
      </c>
      <c r="G2299" s="622" t="e">
        <f t="shared" si="271"/>
        <v>#DIV/0!</v>
      </c>
      <c r="H2299" s="270">
        <f>E2299/E2300</f>
        <v>0</v>
      </c>
    </row>
    <row r="2300" spans="1:8" ht="18.75" customHeight="1" x14ac:dyDescent="0.25">
      <c r="A2300" s="729"/>
      <c r="B2300" s="730" t="s">
        <v>54</v>
      </c>
      <c r="C2300" s="694">
        <f>C2295+C2296+C2297+C2298+C2299</f>
        <v>208778.45</v>
      </c>
      <c r="D2300" s="694">
        <f>D2295+D2296+D2297+D2298+D2299</f>
        <v>882195.89</v>
      </c>
      <c r="E2300" s="287">
        <f>E2295+E2296+E2297+E2298+E2299</f>
        <v>201789.22999999998</v>
      </c>
      <c r="F2300" s="613">
        <f t="shared" si="270"/>
        <v>0.96652326904429053</v>
      </c>
      <c r="G2300" s="563">
        <f t="shared" si="271"/>
        <v>0.22873517354518619</v>
      </c>
      <c r="H2300" s="276">
        <f>H2295+H2296+H2297+H2298+H2299</f>
        <v>1</v>
      </c>
    </row>
    <row r="2301" spans="1:8" ht="17.25" customHeight="1" x14ac:dyDescent="0.25">
      <c r="A2301" s="93"/>
      <c r="B2301" s="76"/>
      <c r="C2301" s="116"/>
      <c r="D2301" s="116"/>
      <c r="E2301" s="64"/>
      <c r="F2301" s="65"/>
      <c r="G2301" s="96"/>
    </row>
    <row r="2302" spans="1:8" ht="17.25" customHeight="1" x14ac:dyDescent="0.25">
      <c r="A2302" s="823" t="s">
        <v>1022</v>
      </c>
      <c r="B2302" s="823"/>
      <c r="C2302" s="823"/>
      <c r="D2302" s="823"/>
      <c r="E2302" s="823"/>
      <c r="F2302" s="823"/>
      <c r="G2302" s="823"/>
      <c r="H2302" s="823"/>
    </row>
    <row r="2303" spans="1:8" ht="17.25" customHeight="1" x14ac:dyDescent="0.25">
      <c r="A2303" s="761" t="s">
        <v>1023</v>
      </c>
      <c r="B2303" s="761"/>
      <c r="C2303" s="761"/>
      <c r="D2303" s="761"/>
      <c r="E2303" s="761"/>
      <c r="F2303" s="761"/>
      <c r="G2303" s="761"/>
      <c r="H2303" s="761"/>
    </row>
    <row r="2304" spans="1:8" ht="17.25" customHeight="1" x14ac:dyDescent="0.25">
      <c r="A2304" s="761" t="s">
        <v>1024</v>
      </c>
      <c r="B2304" s="761"/>
      <c r="C2304" s="761"/>
      <c r="D2304" s="761"/>
      <c r="E2304" s="761"/>
      <c r="F2304" s="761"/>
      <c r="G2304" s="761"/>
      <c r="H2304" s="761"/>
    </row>
    <row r="2305" spans="1:8" ht="17.25" customHeight="1" x14ac:dyDescent="0.25">
      <c r="A2305" s="761" t="s">
        <v>1025</v>
      </c>
      <c r="B2305" s="761"/>
      <c r="C2305" s="761"/>
      <c r="D2305" s="761"/>
      <c r="E2305" s="761"/>
      <c r="F2305" s="761"/>
      <c r="G2305" s="761"/>
      <c r="H2305" s="761"/>
    </row>
    <row r="2306" spans="1:8" ht="17.25" customHeight="1" x14ac:dyDescent="0.25">
      <c r="A2306" s="202" t="s">
        <v>594</v>
      </c>
      <c r="B2306" s="202"/>
      <c r="C2306" s="202"/>
      <c r="D2306" s="202"/>
      <c r="E2306" s="202"/>
      <c r="F2306" s="202"/>
      <c r="G2306" s="202"/>
      <c r="H2306" s="202"/>
    </row>
    <row r="2307" spans="1:8" ht="17.25" customHeight="1" x14ac:dyDescent="0.25">
      <c r="A2307" s="761" t="s">
        <v>1026</v>
      </c>
      <c r="B2307" s="761"/>
      <c r="C2307" s="761"/>
      <c r="D2307" s="761"/>
      <c r="E2307" s="761"/>
      <c r="F2307" s="761"/>
      <c r="G2307" s="761"/>
      <c r="H2307" s="761"/>
    </row>
    <row r="2308" spans="1:8" ht="17.25" customHeight="1" x14ac:dyDescent="0.25">
      <c r="A2308" s="761" t="s">
        <v>1027</v>
      </c>
      <c r="B2308" s="761"/>
      <c r="C2308" s="761"/>
      <c r="D2308" s="761"/>
      <c r="E2308" s="761"/>
      <c r="F2308" s="761"/>
      <c r="G2308" s="761"/>
      <c r="H2308" s="761"/>
    </row>
    <row r="2309" spans="1:8" ht="17.25" customHeight="1" x14ac:dyDescent="0.25">
      <c r="A2309" s="202"/>
      <c r="B2309" s="202"/>
      <c r="C2309" s="202"/>
      <c r="D2309" s="202"/>
      <c r="E2309" s="202"/>
      <c r="F2309" s="202"/>
      <c r="G2309" s="202"/>
      <c r="H2309" s="202"/>
    </row>
    <row r="2310" spans="1:8" ht="17.25" customHeight="1" x14ac:dyDescent="0.25">
      <c r="A2310" s="202"/>
      <c r="B2310" s="202"/>
      <c r="C2310" s="202"/>
      <c r="D2310" s="202"/>
      <c r="E2310" s="202"/>
      <c r="F2310" s="202"/>
      <c r="G2310" s="202"/>
      <c r="H2310" s="202"/>
    </row>
    <row r="2311" spans="1:8" ht="17.25" customHeight="1" x14ac:dyDescent="0.25">
      <c r="A2311" s="202"/>
      <c r="B2311" s="202"/>
      <c r="C2311" s="202"/>
      <c r="D2311" s="202"/>
      <c r="E2311" s="202"/>
      <c r="F2311" s="202"/>
      <c r="G2311" s="202"/>
      <c r="H2311" s="202"/>
    </row>
    <row r="2312" spans="1:8" ht="17.25" customHeight="1" x14ac:dyDescent="0.25">
      <c r="A2312" s="202"/>
      <c r="B2312" s="202"/>
      <c r="C2312" s="202"/>
      <c r="D2312" s="202"/>
      <c r="E2312" s="202"/>
      <c r="F2312" s="202"/>
      <c r="G2312" s="202"/>
      <c r="H2312" s="202"/>
    </row>
    <row r="2313" spans="1:8" ht="17.25" customHeight="1" x14ac:dyDescent="0.25">
      <c r="A2313" s="202"/>
      <c r="B2313" s="202"/>
      <c r="C2313" s="202"/>
      <c r="D2313" s="202"/>
      <c r="E2313" s="202"/>
      <c r="F2313" s="202"/>
      <c r="G2313" s="202"/>
      <c r="H2313" s="202"/>
    </row>
    <row r="2314" spans="1:8" ht="17.25" customHeight="1" x14ac:dyDescent="0.25">
      <c r="A2314" s="202"/>
      <c r="B2314" s="202"/>
      <c r="C2314" s="202"/>
      <c r="D2314" s="202"/>
      <c r="E2314" s="202"/>
      <c r="F2314" s="202"/>
      <c r="G2314" s="202"/>
      <c r="H2314" s="202"/>
    </row>
    <row r="2315" spans="1:8" ht="17.25" customHeight="1" x14ac:dyDescent="0.25">
      <c r="A2315" s="202"/>
      <c r="B2315" s="202"/>
      <c r="C2315" s="202"/>
      <c r="D2315" s="202"/>
      <c r="E2315" s="202"/>
      <c r="F2315" s="202"/>
      <c r="G2315" s="202"/>
      <c r="H2315" s="202"/>
    </row>
    <row r="2316" spans="1:8" ht="17.25" customHeight="1" x14ac:dyDescent="0.25">
      <c r="A2316" s="202"/>
      <c r="B2316" s="202"/>
      <c r="C2316" s="202"/>
      <c r="D2316" s="202"/>
      <c r="E2316" s="202"/>
      <c r="F2316" s="202"/>
      <c r="G2316" s="202"/>
      <c r="H2316" s="202"/>
    </row>
    <row r="2317" spans="1:8" ht="17.25" customHeight="1" x14ac:dyDescent="0.25">
      <c r="A2317" s="202"/>
      <c r="B2317" s="202"/>
      <c r="C2317" s="202"/>
      <c r="D2317" s="202"/>
      <c r="E2317" s="202"/>
      <c r="F2317" s="202"/>
      <c r="G2317" s="202"/>
      <c r="H2317" s="202"/>
    </row>
    <row r="2318" spans="1:8" ht="17.25" customHeight="1" x14ac:dyDescent="0.25">
      <c r="A2318" s="202"/>
      <c r="B2318" s="202"/>
      <c r="C2318" s="202"/>
      <c r="D2318" s="202"/>
      <c r="E2318" s="202"/>
      <c r="F2318" s="202"/>
      <c r="G2318" s="202"/>
      <c r="H2318" s="202"/>
    </row>
    <row r="2319" spans="1:8" ht="17.25" customHeight="1" x14ac:dyDescent="0.25">
      <c r="A2319" s="202"/>
      <c r="B2319" s="202"/>
      <c r="C2319" s="202"/>
      <c r="D2319" s="202"/>
      <c r="E2319" s="202"/>
      <c r="F2319" s="202"/>
      <c r="G2319" s="202"/>
      <c r="H2319" s="202"/>
    </row>
    <row r="2320" spans="1:8" ht="17.25" customHeight="1" x14ac:dyDescent="0.25">
      <c r="A2320" s="202"/>
      <c r="B2320" s="202"/>
      <c r="C2320" s="202"/>
      <c r="D2320" s="202"/>
      <c r="E2320" s="202"/>
      <c r="F2320" s="202"/>
      <c r="G2320" s="202"/>
      <c r="H2320" s="202"/>
    </row>
    <row r="2321" spans="1:8" ht="17.25" customHeight="1" x14ac:dyDescent="0.25">
      <c r="A2321" s="202"/>
      <c r="B2321" s="202"/>
      <c r="C2321" s="202"/>
      <c r="D2321" s="202"/>
      <c r="E2321" s="202"/>
      <c r="F2321" s="202"/>
      <c r="G2321" s="202"/>
      <c r="H2321" s="202"/>
    </row>
    <row r="2322" spans="1:8" ht="17.25" customHeight="1" x14ac:dyDescent="0.25">
      <c r="A2322" s="202"/>
      <c r="B2322" s="202"/>
      <c r="C2322" s="202"/>
      <c r="D2322" s="202"/>
      <c r="E2322" s="202"/>
      <c r="F2322" s="202"/>
      <c r="G2322" s="202"/>
      <c r="H2322" s="202"/>
    </row>
    <row r="2323" spans="1:8" ht="17.25" customHeight="1" x14ac:dyDescent="0.25">
      <c r="A2323" s="202"/>
      <c r="B2323" s="202"/>
      <c r="C2323" s="202"/>
      <c r="D2323" s="202"/>
      <c r="E2323" s="202"/>
      <c r="F2323" s="202"/>
      <c r="G2323" s="202"/>
      <c r="H2323" s="202"/>
    </row>
    <row r="2324" spans="1:8" ht="17.25" customHeight="1" x14ac:dyDescent="0.25">
      <c r="A2324" s="202"/>
      <c r="B2324" s="202"/>
      <c r="C2324" s="202"/>
      <c r="D2324" s="202"/>
      <c r="E2324" s="202"/>
      <c r="F2324" s="202"/>
      <c r="G2324" s="202"/>
      <c r="H2324" s="202"/>
    </row>
    <row r="2325" spans="1:8" ht="17.25" customHeight="1" x14ac:dyDescent="0.25">
      <c r="A2325" s="202"/>
      <c r="B2325" s="202"/>
      <c r="C2325" s="202"/>
      <c r="D2325" s="202"/>
      <c r="E2325" s="202"/>
      <c r="F2325" s="202"/>
      <c r="G2325" s="202"/>
      <c r="H2325" s="202"/>
    </row>
    <row r="2326" spans="1:8" ht="17.25" customHeight="1" x14ac:dyDescent="0.25">
      <c r="A2326" s="202"/>
      <c r="B2326" s="202"/>
      <c r="C2326" s="202"/>
      <c r="D2326" s="202"/>
      <c r="E2326" s="202"/>
      <c r="F2326" s="202"/>
      <c r="G2326" s="202"/>
      <c r="H2326" s="202"/>
    </row>
    <row r="2327" spans="1:8" ht="17.25" customHeight="1" x14ac:dyDescent="0.25">
      <c r="A2327" s="202"/>
      <c r="B2327" s="202"/>
      <c r="C2327" s="202"/>
      <c r="D2327" s="202"/>
      <c r="E2327" s="202"/>
      <c r="F2327" s="202"/>
      <c r="G2327" s="202"/>
      <c r="H2327" s="202"/>
    </row>
    <row r="2328" spans="1:8" ht="17.25" customHeight="1" x14ac:dyDescent="0.25">
      <c r="A2328" s="202"/>
      <c r="B2328" s="202"/>
      <c r="C2328" s="202"/>
      <c r="D2328" s="202"/>
      <c r="E2328" s="202"/>
      <c r="F2328" s="202"/>
      <c r="G2328" s="202"/>
      <c r="H2328" s="202"/>
    </row>
    <row r="2329" spans="1:8" ht="17.25" customHeight="1" x14ac:dyDescent="0.25">
      <c r="A2329" s="202"/>
      <c r="B2329" s="202"/>
      <c r="C2329" s="202"/>
      <c r="D2329" s="202"/>
      <c r="E2329" s="202"/>
      <c r="F2329" s="202"/>
      <c r="G2329" s="202"/>
      <c r="H2329" s="202"/>
    </row>
    <row r="2330" spans="1:8" ht="17.25" customHeight="1" x14ac:dyDescent="0.25">
      <c r="A2330" s="202"/>
      <c r="B2330" s="202"/>
      <c r="C2330" s="202"/>
      <c r="D2330" s="202"/>
      <c r="E2330" s="202"/>
      <c r="F2330" s="202"/>
      <c r="G2330" s="202"/>
      <c r="H2330" s="202"/>
    </row>
    <row r="2331" spans="1:8" ht="17.25" customHeight="1" x14ac:dyDescent="0.25">
      <c r="A2331" s="202"/>
      <c r="B2331" s="202"/>
      <c r="C2331" s="202"/>
      <c r="D2331" s="202"/>
      <c r="E2331" s="202"/>
      <c r="F2331" s="202"/>
      <c r="G2331" s="202"/>
      <c r="H2331" s="202"/>
    </row>
    <row r="2332" spans="1:8" ht="17.25" customHeight="1" x14ac:dyDescent="0.25">
      <c r="A2332" s="202"/>
      <c r="B2332" s="202"/>
      <c r="C2332" s="202"/>
      <c r="D2332" s="202"/>
      <c r="E2332" s="202"/>
      <c r="F2332" s="202"/>
      <c r="G2332" s="202"/>
      <c r="H2332" s="202"/>
    </row>
    <row r="2333" spans="1:8" ht="17.25" customHeight="1" x14ac:dyDescent="0.25">
      <c r="A2333" s="202"/>
      <c r="B2333" s="202"/>
      <c r="C2333" s="202"/>
      <c r="D2333" s="202"/>
      <c r="E2333" s="202"/>
      <c r="F2333" s="202"/>
      <c r="G2333" s="202"/>
      <c r="H2333" s="202"/>
    </row>
    <row r="2334" spans="1:8" ht="17.25" customHeight="1" x14ac:dyDescent="0.25">
      <c r="A2334" s="202"/>
      <c r="B2334" s="202"/>
      <c r="C2334" s="202"/>
      <c r="D2334" s="202"/>
      <c r="E2334" s="202"/>
      <c r="F2334" s="202"/>
      <c r="G2334" s="202"/>
      <c r="H2334" s="202"/>
    </row>
    <row r="2335" spans="1:8" ht="17.25" customHeight="1" x14ac:dyDescent="0.25">
      <c r="A2335" s="202"/>
      <c r="B2335" s="202"/>
      <c r="C2335" s="202"/>
      <c r="D2335" s="202"/>
      <c r="E2335" s="202"/>
      <c r="F2335" s="202"/>
      <c r="G2335" s="202"/>
      <c r="H2335" s="737">
        <v>44</v>
      </c>
    </row>
    <row r="2336" spans="1:8" ht="17.25" customHeight="1" x14ac:dyDescent="0.25">
      <c r="A2336" s="202"/>
      <c r="B2336" s="202"/>
      <c r="C2336" s="202"/>
      <c r="D2336" s="202"/>
      <c r="E2336" s="202"/>
      <c r="F2336" s="202"/>
      <c r="G2336" s="202"/>
      <c r="H2336" s="202"/>
    </row>
    <row r="2337" spans="1:8" ht="17.25" customHeight="1" x14ac:dyDescent="0.25">
      <c r="A2337" s="765"/>
      <c r="B2337" s="765"/>
      <c r="C2337" s="765"/>
      <c r="D2337" s="765"/>
      <c r="E2337" s="765"/>
      <c r="F2337" s="765"/>
      <c r="G2337" s="765"/>
      <c r="H2337" s="765"/>
    </row>
    <row r="2338" spans="1:8" ht="17.25" customHeight="1" x14ac:dyDescent="0.25">
      <c r="A2338" s="108"/>
      <c r="B2338" s="791" t="s">
        <v>289</v>
      </c>
      <c r="C2338" s="791"/>
      <c r="D2338" s="791"/>
      <c r="E2338" s="113"/>
      <c r="F2338" s="113"/>
      <c r="G2338" s="37"/>
      <c r="H2338" s="100"/>
    </row>
    <row r="2339" spans="1:8" ht="17.25" customHeight="1" x14ac:dyDescent="0.25">
      <c r="A2339" s="108"/>
      <c r="B2339" s="108"/>
      <c r="C2339" s="108"/>
      <c r="D2339" s="108"/>
      <c r="E2339" s="108"/>
      <c r="F2339" s="108"/>
      <c r="G2339" s="37"/>
      <c r="H2339" s="100"/>
    </row>
    <row r="2340" spans="1:8" ht="17.25" customHeight="1" x14ac:dyDescent="0.25">
      <c r="A2340" s="787" t="s">
        <v>1028</v>
      </c>
      <c r="B2340" s="787"/>
      <c r="C2340" s="787"/>
      <c r="D2340" s="787"/>
      <c r="E2340" s="787"/>
      <c r="F2340" s="787"/>
      <c r="G2340" s="787"/>
      <c r="H2340" s="787"/>
    </row>
    <row r="2341" spans="1:8" ht="17.25" customHeight="1" x14ac:dyDescent="0.25">
      <c r="A2341" s="787" t="s">
        <v>595</v>
      </c>
      <c r="B2341" s="787"/>
      <c r="C2341" s="787"/>
      <c r="D2341" s="787"/>
      <c r="E2341" s="787"/>
      <c r="F2341" s="787"/>
      <c r="G2341" s="787"/>
      <c r="H2341" s="787"/>
    </row>
    <row r="2342" spans="1:8" ht="17.25" customHeight="1" x14ac:dyDescent="0.25">
      <c r="A2342" s="203"/>
      <c r="B2342" s="202"/>
      <c r="C2342" s="775" t="s">
        <v>108</v>
      </c>
      <c r="D2342" s="775"/>
      <c r="E2342" s="775"/>
      <c r="F2342" s="203"/>
      <c r="G2342" s="203"/>
      <c r="H2342" s="244"/>
    </row>
    <row r="2343" spans="1:8" ht="17.25" customHeight="1" x14ac:dyDescent="0.25">
      <c r="A2343" s="31" t="s">
        <v>38</v>
      </c>
      <c r="B2343" s="762" t="s">
        <v>39</v>
      </c>
      <c r="C2343" s="120" t="s">
        <v>59</v>
      </c>
      <c r="D2343" s="159" t="s">
        <v>6</v>
      </c>
      <c r="E2343" s="120" t="s">
        <v>59</v>
      </c>
      <c r="F2343" s="766" t="s">
        <v>41</v>
      </c>
      <c r="G2343" s="767"/>
      <c r="H2343" s="769" t="s">
        <v>10</v>
      </c>
    </row>
    <row r="2344" spans="1:8" ht="17.25" customHeight="1" x14ac:dyDescent="0.25">
      <c r="A2344" s="32" t="s">
        <v>339</v>
      </c>
      <c r="B2344" s="763"/>
      <c r="C2344" s="167" t="s">
        <v>563</v>
      </c>
      <c r="D2344" s="33" t="s">
        <v>649</v>
      </c>
      <c r="E2344" s="33" t="s">
        <v>723</v>
      </c>
      <c r="F2344" s="34" t="s">
        <v>8</v>
      </c>
      <c r="G2344" s="85" t="s">
        <v>9</v>
      </c>
      <c r="H2344" s="770"/>
    </row>
    <row r="2345" spans="1:8" ht="17.25" customHeight="1" x14ac:dyDescent="0.25">
      <c r="A2345" s="54">
        <v>1</v>
      </c>
      <c r="B2345" s="53">
        <v>2</v>
      </c>
      <c r="C2345" s="149">
        <v>3</v>
      </c>
      <c r="D2345" s="150">
        <v>4</v>
      </c>
      <c r="E2345" s="149">
        <v>5</v>
      </c>
      <c r="F2345" s="58">
        <v>6</v>
      </c>
      <c r="G2345" s="58">
        <v>7</v>
      </c>
      <c r="H2345" s="60">
        <v>8</v>
      </c>
    </row>
    <row r="2346" spans="1:8" ht="17.25" customHeight="1" x14ac:dyDescent="0.25">
      <c r="A2346" s="164">
        <v>50409</v>
      </c>
      <c r="B2346" s="248" t="s">
        <v>290</v>
      </c>
      <c r="C2346" s="271">
        <f>C290</f>
        <v>47554</v>
      </c>
      <c r="D2346" s="271">
        <f>D290</f>
        <v>250000</v>
      </c>
      <c r="E2346" s="271">
        <f>E290</f>
        <v>54377</v>
      </c>
      <c r="F2346" s="301">
        <f>E2346/C2346</f>
        <v>1.1434789923034865</v>
      </c>
      <c r="G2346" s="622">
        <f>E2346/D2346</f>
        <v>0.21750800000000001</v>
      </c>
      <c r="H2346" s="281">
        <f>E2346/E2348</f>
        <v>1</v>
      </c>
    </row>
    <row r="2347" spans="1:8" ht="17.25" customHeight="1" x14ac:dyDescent="0.25">
      <c r="A2347" s="164"/>
      <c r="B2347" s="248" t="s">
        <v>371</v>
      </c>
      <c r="C2347" s="464">
        <f>C291</f>
        <v>0</v>
      </c>
      <c r="D2347" s="464">
        <f>D291</f>
        <v>0</v>
      </c>
      <c r="E2347" s="464">
        <f>E291</f>
        <v>0</v>
      </c>
      <c r="F2347" s="301" t="e">
        <f>E2347/C2347</f>
        <v>#DIV/0!</v>
      </c>
      <c r="G2347" s="622" t="e">
        <f>E2347/D2347</f>
        <v>#DIV/0!</v>
      </c>
      <c r="H2347" s="281">
        <f>E2347/E2348</f>
        <v>0</v>
      </c>
    </row>
    <row r="2348" spans="1:8" ht="15.75" customHeight="1" x14ac:dyDescent="0.25">
      <c r="A2348" s="587"/>
      <c r="B2348" s="612" t="s">
        <v>263</v>
      </c>
      <c r="C2348" s="700">
        <f>C2346+C2347</f>
        <v>47554</v>
      </c>
      <c r="D2348" s="700">
        <f>D2346+D2347</f>
        <v>250000</v>
      </c>
      <c r="E2348" s="700">
        <f>E2346+E2347</f>
        <v>54377</v>
      </c>
      <c r="F2348" s="298">
        <f>E2348/C2348</f>
        <v>1.1434789923034865</v>
      </c>
      <c r="G2348" s="563">
        <f>E2348/D2348</f>
        <v>0.21750800000000001</v>
      </c>
      <c r="H2348" s="276">
        <f>H2346+H2347</f>
        <v>1</v>
      </c>
    </row>
    <row r="2349" spans="1:8" ht="17.25" customHeight="1" x14ac:dyDescent="0.25"/>
    <row r="2350" spans="1:8" s="214" customFormat="1" ht="17.25" customHeight="1" x14ac:dyDescent="0.2">
      <c r="A2350" s="764" t="s">
        <v>454</v>
      </c>
      <c r="B2350" s="764"/>
      <c r="C2350" s="764"/>
      <c r="D2350" s="764"/>
      <c r="E2350" s="764"/>
      <c r="F2350" s="764"/>
      <c r="G2350" s="764"/>
      <c r="H2350" s="764"/>
    </row>
    <row r="2351" spans="1:8" s="214" customFormat="1" ht="18.75" customHeight="1" x14ac:dyDescent="0.2">
      <c r="A2351" s="764" t="s">
        <v>1029</v>
      </c>
      <c r="B2351" s="764"/>
      <c r="C2351" s="764"/>
      <c r="D2351" s="764"/>
      <c r="E2351" s="764"/>
      <c r="F2351" s="764"/>
      <c r="G2351" s="764"/>
      <c r="H2351" s="764"/>
    </row>
    <row r="2352" spans="1:8" s="214" customFormat="1" ht="17.25" customHeight="1" x14ac:dyDescent="0.2">
      <c r="B2352" s="210"/>
      <c r="C2352" s="210"/>
      <c r="D2352" s="210"/>
      <c r="E2352" s="210"/>
    </row>
    <row r="2353" spans="1:8" s="214" customFormat="1" ht="17.25" customHeight="1" x14ac:dyDescent="0.2">
      <c r="B2353" s="251" t="s">
        <v>272</v>
      </c>
      <c r="C2353" s="210"/>
      <c r="D2353" s="210"/>
      <c r="E2353" s="210"/>
    </row>
    <row r="2354" spans="1:8" s="214" customFormat="1" ht="17.25" customHeight="1" x14ac:dyDescent="0.2">
      <c r="A2354" s="203"/>
      <c r="B2354" s="203"/>
      <c r="C2354" s="210"/>
      <c r="D2354" s="252" t="s">
        <v>108</v>
      </c>
      <c r="E2354" s="210"/>
      <c r="G2354" s="203"/>
      <c r="H2354" s="244"/>
    </row>
    <row r="2355" spans="1:8" ht="17.25" customHeight="1" x14ac:dyDescent="0.25">
      <c r="A2355" s="31" t="s">
        <v>38</v>
      </c>
      <c r="B2355" s="762" t="s">
        <v>39</v>
      </c>
      <c r="C2355" s="120" t="s">
        <v>59</v>
      </c>
      <c r="D2355" s="161" t="s">
        <v>351</v>
      </c>
      <c r="E2355" s="120" t="s">
        <v>59</v>
      </c>
      <c r="F2355" s="766" t="s">
        <v>41</v>
      </c>
      <c r="G2355" s="767"/>
      <c r="H2355" s="769" t="s">
        <v>10</v>
      </c>
    </row>
    <row r="2356" spans="1:8" ht="17.25" customHeight="1" x14ac:dyDescent="0.25">
      <c r="A2356" s="32" t="s">
        <v>339</v>
      </c>
      <c r="B2356" s="763"/>
      <c r="C2356" s="167" t="s">
        <v>563</v>
      </c>
      <c r="D2356" s="33" t="s">
        <v>645</v>
      </c>
      <c r="E2356" s="33" t="s">
        <v>723</v>
      </c>
      <c r="F2356" s="34" t="s">
        <v>8</v>
      </c>
      <c r="G2356" s="85" t="s">
        <v>9</v>
      </c>
      <c r="H2356" s="770"/>
    </row>
    <row r="2357" spans="1:8" ht="17.25" customHeight="1" x14ac:dyDescent="0.25">
      <c r="A2357" s="54">
        <v>1</v>
      </c>
      <c r="B2357" s="53">
        <v>2</v>
      </c>
      <c r="C2357" s="58">
        <v>3</v>
      </c>
      <c r="D2357" s="59">
        <v>4</v>
      </c>
      <c r="E2357" s="58">
        <v>5</v>
      </c>
      <c r="F2357" s="58">
        <v>6</v>
      </c>
      <c r="G2357" s="58">
        <v>7</v>
      </c>
      <c r="H2357" s="60">
        <v>8</v>
      </c>
    </row>
    <row r="2358" spans="1:8" ht="17.25" customHeight="1" x14ac:dyDescent="0.25">
      <c r="A2358" s="266">
        <v>111</v>
      </c>
      <c r="B2358" s="267" t="s">
        <v>128</v>
      </c>
      <c r="C2358" s="271">
        <f>C623</f>
        <v>179828.21</v>
      </c>
      <c r="D2358" s="271">
        <f>D623</f>
        <v>873936.3</v>
      </c>
      <c r="E2358" s="271">
        <f>E623</f>
        <v>270527.56</v>
      </c>
      <c r="F2358" s="301">
        <f t="shared" ref="F2358:F2363" si="272">E2358/C2358</f>
        <v>1.5043666396946287</v>
      </c>
      <c r="G2358" s="622">
        <f t="shared" ref="G2358:G2363" si="273">E2358/D2358</f>
        <v>0.30955066175875745</v>
      </c>
      <c r="H2358" s="270">
        <f>E2358/E2363</f>
        <v>0.89694028968916173</v>
      </c>
    </row>
    <row r="2359" spans="1:8" ht="17.25" customHeight="1" x14ac:dyDescent="0.25">
      <c r="A2359" s="266">
        <v>130</v>
      </c>
      <c r="B2359" s="267" t="s">
        <v>129</v>
      </c>
      <c r="C2359" s="464">
        <f>C880</f>
        <v>28803.75</v>
      </c>
      <c r="D2359" s="464">
        <f>D880</f>
        <v>197800</v>
      </c>
      <c r="E2359" s="464">
        <f>E880</f>
        <v>31084</v>
      </c>
      <c r="F2359" s="301">
        <f t="shared" si="272"/>
        <v>1.0791650392744001</v>
      </c>
      <c r="G2359" s="622">
        <f t="shared" si="273"/>
        <v>0.15714863498483317</v>
      </c>
      <c r="H2359" s="270">
        <f>E2359/E2363</f>
        <v>0.10305971031083822</v>
      </c>
    </row>
    <row r="2360" spans="1:8" ht="17.25" customHeight="1" x14ac:dyDescent="0.25">
      <c r="A2360" s="266">
        <v>132</v>
      </c>
      <c r="B2360" s="267" t="s">
        <v>130</v>
      </c>
      <c r="C2360" s="271">
        <f>C981</f>
        <v>0</v>
      </c>
      <c r="D2360" s="271">
        <f>D981</f>
        <v>0</v>
      </c>
      <c r="E2360" s="271">
        <f>E981</f>
        <v>0</v>
      </c>
      <c r="F2360" s="301" t="e">
        <f t="shared" si="272"/>
        <v>#DIV/0!</v>
      </c>
      <c r="G2360" s="622" t="e">
        <f t="shared" si="273"/>
        <v>#DIV/0!</v>
      </c>
      <c r="H2360" s="270">
        <f>E2360/E2363</f>
        <v>0</v>
      </c>
    </row>
    <row r="2361" spans="1:8" ht="15" customHeight="1" x14ac:dyDescent="0.25">
      <c r="A2361" s="266">
        <v>200</v>
      </c>
      <c r="B2361" s="421" t="s">
        <v>131</v>
      </c>
      <c r="C2361" s="271">
        <f>C1083</f>
        <v>0</v>
      </c>
      <c r="D2361" s="271">
        <f>D1083</f>
        <v>0</v>
      </c>
      <c r="E2361" s="271">
        <f>E1083</f>
        <v>0</v>
      </c>
      <c r="F2361" s="301" t="e">
        <f t="shared" si="272"/>
        <v>#DIV/0!</v>
      </c>
      <c r="G2361" s="622" t="e">
        <f t="shared" si="273"/>
        <v>#DIV/0!</v>
      </c>
      <c r="H2361" s="270">
        <f>E2361/E2363</f>
        <v>0</v>
      </c>
    </row>
    <row r="2362" spans="1:8" ht="17.25" customHeight="1" x14ac:dyDescent="0.25">
      <c r="A2362" s="266">
        <v>300</v>
      </c>
      <c r="B2362" s="421" t="s">
        <v>132</v>
      </c>
      <c r="C2362" s="271">
        <f>C1187</f>
        <v>0</v>
      </c>
      <c r="D2362" s="271">
        <f>D1187</f>
        <v>0</v>
      </c>
      <c r="E2362" s="271">
        <f>E1187</f>
        <v>0</v>
      </c>
      <c r="F2362" s="301" t="e">
        <f t="shared" si="272"/>
        <v>#DIV/0!</v>
      </c>
      <c r="G2362" s="622" t="e">
        <f t="shared" si="273"/>
        <v>#DIV/0!</v>
      </c>
      <c r="H2362" s="270">
        <f>E2362/E2363</f>
        <v>0</v>
      </c>
    </row>
    <row r="2363" spans="1:8" ht="20.25" customHeight="1" x14ac:dyDescent="0.25">
      <c r="A2363" s="587"/>
      <c r="B2363" s="612" t="s">
        <v>54</v>
      </c>
      <c r="C2363" s="700">
        <f>C2358+C2359+C2360+C2361+C2362</f>
        <v>208631.96</v>
      </c>
      <c r="D2363" s="700">
        <f>D2358+D2359+D2360+D2361+D2362</f>
        <v>1071736.3</v>
      </c>
      <c r="E2363" s="274">
        <f>E2358+E2359+E2360+E2361+E2362</f>
        <v>301611.56</v>
      </c>
      <c r="F2363" s="613">
        <f t="shared" si="272"/>
        <v>1.4456632627139199</v>
      </c>
      <c r="G2363" s="563">
        <f t="shared" si="273"/>
        <v>0.2814232941442778</v>
      </c>
      <c r="H2363" s="440">
        <f>H2358+H2359+H2360+H2361+H2362</f>
        <v>1</v>
      </c>
    </row>
    <row r="2364" spans="1:8" ht="17.25" customHeight="1" x14ac:dyDescent="0.3">
      <c r="A2364" s="38"/>
      <c r="B2364" s="38"/>
      <c r="C2364" s="38"/>
      <c r="D2364" s="38"/>
      <c r="E2364" s="38"/>
      <c r="F2364" s="38"/>
      <c r="G2364" s="51"/>
      <c r="H2364" s="174"/>
    </row>
    <row r="2365" spans="1:8" ht="17.25" customHeight="1" x14ac:dyDescent="0.3">
      <c r="A2365" s="39"/>
      <c r="B2365" s="39"/>
      <c r="C2365" s="39"/>
      <c r="D2365" s="39"/>
      <c r="E2365" s="39"/>
      <c r="F2365" s="39"/>
      <c r="G2365" s="51"/>
      <c r="H2365" s="174"/>
    </row>
    <row r="2366" spans="1:8" s="214" customFormat="1" ht="17.25" customHeight="1" x14ac:dyDescent="0.2">
      <c r="A2366" s="246"/>
      <c r="B2366" s="771" t="s">
        <v>1030</v>
      </c>
      <c r="C2366" s="771"/>
      <c r="D2366" s="771"/>
      <c r="E2366" s="771"/>
      <c r="F2366" s="771"/>
      <c r="G2366" s="771"/>
      <c r="H2366" s="771"/>
    </row>
    <row r="2367" spans="1:8" s="214" customFormat="1" ht="17.25" customHeight="1" x14ac:dyDescent="0.2">
      <c r="A2367" s="771" t="s">
        <v>1031</v>
      </c>
      <c r="B2367" s="771"/>
      <c r="C2367" s="771"/>
      <c r="D2367" s="771"/>
      <c r="E2367" s="771"/>
      <c r="F2367" s="771"/>
      <c r="G2367" s="771"/>
      <c r="H2367" s="771"/>
    </row>
    <row r="2368" spans="1:8" s="214" customFormat="1" ht="17.25" customHeight="1" x14ac:dyDescent="0.2">
      <c r="A2368" s="761" t="s">
        <v>1032</v>
      </c>
      <c r="B2368" s="761"/>
      <c r="C2368" s="761"/>
      <c r="D2368" s="761"/>
      <c r="E2368" s="761"/>
      <c r="F2368" s="761"/>
      <c r="G2368" s="761"/>
      <c r="H2368" s="761"/>
    </row>
    <row r="2369" spans="1:8" s="214" customFormat="1" ht="17.25" customHeight="1" x14ac:dyDescent="0.2">
      <c r="A2369" s="761" t="s">
        <v>1033</v>
      </c>
      <c r="B2369" s="761"/>
      <c r="C2369" s="761"/>
      <c r="D2369" s="761"/>
      <c r="E2369" s="761"/>
      <c r="F2369" s="761"/>
      <c r="G2369" s="761"/>
      <c r="H2369" s="761"/>
    </row>
    <row r="2370" spans="1:8" s="214" customFormat="1" ht="17.25" customHeight="1" x14ac:dyDescent="0.2">
      <c r="A2370" s="761" t="s">
        <v>1034</v>
      </c>
      <c r="B2370" s="761"/>
      <c r="C2370" s="761"/>
      <c r="D2370" s="761"/>
      <c r="E2370" s="761"/>
      <c r="F2370" s="761"/>
      <c r="G2370" s="761"/>
      <c r="H2370" s="761"/>
    </row>
    <row r="2371" spans="1:8" s="214" customFormat="1" ht="17.25" customHeight="1" x14ac:dyDescent="0.2">
      <c r="A2371" s="761" t="s">
        <v>1035</v>
      </c>
      <c r="B2371" s="761"/>
      <c r="C2371" s="761"/>
      <c r="D2371" s="761"/>
      <c r="E2371" s="761"/>
      <c r="F2371" s="761"/>
      <c r="G2371" s="761"/>
      <c r="H2371" s="761"/>
    </row>
    <row r="2372" spans="1:8" s="214" customFormat="1" ht="17.25" customHeight="1" x14ac:dyDescent="0.2">
      <c r="A2372" s="761" t="s">
        <v>1036</v>
      </c>
      <c r="B2372" s="761"/>
      <c r="C2372" s="761"/>
      <c r="D2372" s="761"/>
      <c r="E2372" s="761"/>
      <c r="F2372" s="761"/>
      <c r="G2372" s="761"/>
      <c r="H2372" s="761"/>
    </row>
    <row r="2373" spans="1:8" s="214" customFormat="1" ht="17.25" customHeight="1" x14ac:dyDescent="0.2">
      <c r="A2373" s="761" t="s">
        <v>1037</v>
      </c>
      <c r="B2373" s="761"/>
      <c r="C2373" s="761"/>
      <c r="D2373" s="761"/>
      <c r="E2373" s="761"/>
      <c r="F2373" s="761"/>
      <c r="G2373" s="761"/>
      <c r="H2373" s="761"/>
    </row>
    <row r="2374" spans="1:8" ht="17.25" customHeight="1" x14ac:dyDescent="0.25">
      <c r="A2374" s="55"/>
      <c r="B2374" s="55"/>
      <c r="C2374" s="55"/>
      <c r="D2374" s="55"/>
      <c r="E2374" s="55"/>
      <c r="F2374" s="55"/>
      <c r="G2374" s="55"/>
      <c r="H2374" s="55"/>
    </row>
    <row r="2375" spans="1:8" ht="17.25" customHeight="1" x14ac:dyDescent="0.25">
      <c r="A2375" s="55"/>
      <c r="B2375" s="55"/>
      <c r="C2375" s="55"/>
      <c r="D2375" s="55"/>
      <c r="E2375" s="55"/>
      <c r="F2375" s="55"/>
      <c r="G2375" s="55"/>
      <c r="H2375" s="55"/>
    </row>
    <row r="2376" spans="1:8" ht="17.25" customHeight="1" x14ac:dyDescent="0.25">
      <c r="A2376" s="55"/>
      <c r="B2376" s="55"/>
      <c r="C2376" s="55"/>
      <c r="D2376" s="55"/>
      <c r="E2376" s="55"/>
      <c r="F2376" s="55"/>
      <c r="G2376" s="55"/>
      <c r="H2376" s="55"/>
    </row>
    <row r="2377" spans="1:8" ht="17.25" customHeight="1" x14ac:dyDescent="0.25">
      <c r="A2377" s="55"/>
      <c r="B2377" s="55"/>
      <c r="C2377" s="55"/>
      <c r="D2377" s="55"/>
      <c r="E2377" s="55"/>
      <c r="F2377" s="55"/>
      <c r="G2377" s="55"/>
      <c r="H2377" s="55"/>
    </row>
    <row r="2378" spans="1:8" ht="17.25" customHeight="1" x14ac:dyDescent="0.25">
      <c r="A2378" s="55"/>
      <c r="B2378" s="55"/>
      <c r="C2378" s="55"/>
      <c r="D2378" s="55"/>
      <c r="E2378" s="55"/>
      <c r="F2378" s="55"/>
      <c r="G2378" s="55"/>
      <c r="H2378" s="55"/>
    </row>
    <row r="2379" spans="1:8" ht="17.25" customHeight="1" x14ac:dyDescent="0.25">
      <c r="A2379" s="55"/>
      <c r="B2379" s="55"/>
      <c r="C2379" s="55"/>
      <c r="D2379" s="55"/>
      <c r="E2379" s="55"/>
      <c r="F2379" s="55"/>
      <c r="G2379" s="55"/>
      <c r="H2379" s="55"/>
    </row>
    <row r="2380" spans="1:8" ht="17.25" customHeight="1" x14ac:dyDescent="0.25">
      <c r="A2380" s="55"/>
      <c r="B2380" s="55"/>
      <c r="C2380" s="55"/>
      <c r="D2380" s="55"/>
      <c r="E2380" s="55"/>
      <c r="F2380" s="55"/>
      <c r="G2380" s="55"/>
      <c r="H2380" s="55"/>
    </row>
    <row r="2381" spans="1:8" ht="17.25" customHeight="1" x14ac:dyDescent="0.25">
      <c r="A2381" s="55"/>
      <c r="B2381" s="55"/>
      <c r="C2381" s="55"/>
      <c r="D2381" s="55"/>
      <c r="E2381" s="55"/>
      <c r="F2381" s="55"/>
      <c r="G2381" s="55"/>
      <c r="H2381" s="55"/>
    </row>
    <row r="2382" spans="1:8" ht="17.25" customHeight="1" x14ac:dyDescent="0.25">
      <c r="A2382" s="55"/>
      <c r="B2382" s="55"/>
      <c r="C2382" s="55"/>
      <c r="D2382" s="55"/>
      <c r="E2382" s="55"/>
      <c r="F2382" s="55"/>
      <c r="G2382" s="55"/>
      <c r="H2382" s="55"/>
    </row>
    <row r="2383" spans="1:8" ht="17.25" customHeight="1" x14ac:dyDescent="0.25">
      <c r="A2383" s="55"/>
      <c r="B2383" s="55"/>
      <c r="C2383" s="55"/>
      <c r="D2383" s="55"/>
      <c r="E2383" s="55"/>
      <c r="F2383" s="55"/>
      <c r="G2383" s="55"/>
      <c r="H2383" s="55"/>
    </row>
    <row r="2384" spans="1:8" ht="17.25" customHeight="1" x14ac:dyDescent="0.25">
      <c r="A2384" s="55"/>
      <c r="B2384" s="55"/>
      <c r="C2384" s="55"/>
      <c r="D2384" s="55"/>
      <c r="E2384" s="55"/>
      <c r="F2384" s="55"/>
      <c r="G2384" s="55"/>
      <c r="H2384" s="55"/>
    </row>
    <row r="2385" spans="1:8" ht="17.25" customHeight="1" x14ac:dyDescent="0.25">
      <c r="A2385" s="55"/>
      <c r="B2385" s="55"/>
      <c r="C2385" s="55"/>
      <c r="D2385" s="55"/>
      <c r="E2385" s="55"/>
      <c r="F2385" s="55"/>
      <c r="G2385" s="55"/>
      <c r="H2385" s="55"/>
    </row>
    <row r="2386" spans="1:8" ht="17.25" customHeight="1" x14ac:dyDescent="0.25">
      <c r="A2386" s="55"/>
      <c r="B2386" s="55"/>
      <c r="C2386" s="55"/>
      <c r="D2386" s="55"/>
      <c r="E2386" s="55"/>
      <c r="F2386" s="55"/>
      <c r="G2386" s="55"/>
      <c r="H2386" s="737">
        <v>45</v>
      </c>
    </row>
    <row r="2387" spans="1:8" ht="17.25" customHeight="1" x14ac:dyDescent="0.25">
      <c r="A2387" s="55"/>
      <c r="B2387" s="55"/>
      <c r="C2387" s="55"/>
      <c r="D2387" s="55"/>
      <c r="E2387" s="55"/>
      <c r="F2387" s="55"/>
      <c r="G2387" s="55"/>
      <c r="H2387" s="55"/>
    </row>
    <row r="2388" spans="1:8" ht="17.25" customHeight="1" x14ac:dyDescent="0.25">
      <c r="A2388" s="109"/>
      <c r="B2388" s="37"/>
      <c r="C2388" s="37"/>
      <c r="D2388" s="37"/>
      <c r="E2388" s="109"/>
      <c r="F2388" s="109"/>
      <c r="G2388" s="109"/>
      <c r="H2388" s="100"/>
    </row>
    <row r="2389" spans="1:8" ht="17.25" customHeight="1" x14ac:dyDescent="0.25">
      <c r="A2389" s="108"/>
      <c r="B2389" s="138" t="s">
        <v>291</v>
      </c>
      <c r="C2389" s="108"/>
      <c r="D2389" s="108"/>
      <c r="E2389" s="108"/>
      <c r="F2389" s="108"/>
      <c r="G2389" s="37"/>
      <c r="H2389" s="100"/>
    </row>
    <row r="2390" spans="1:8" ht="17.25" customHeight="1" x14ac:dyDescent="0.25">
      <c r="A2390" s="108"/>
      <c r="B2390" s="108"/>
      <c r="C2390" s="108"/>
      <c r="D2390" s="108"/>
      <c r="E2390" s="108"/>
      <c r="F2390" s="108"/>
      <c r="G2390" s="37"/>
      <c r="H2390" s="100"/>
    </row>
    <row r="2391" spans="1:8" ht="17.25" customHeight="1" x14ac:dyDescent="0.25">
      <c r="A2391" s="787" t="s">
        <v>1038</v>
      </c>
      <c r="B2391" s="833"/>
      <c r="C2391" s="833"/>
      <c r="D2391" s="833"/>
      <c r="E2391" s="833"/>
      <c r="F2391" s="833"/>
      <c r="G2391" s="833"/>
      <c r="H2391" s="833"/>
    </row>
    <row r="2392" spans="1:8" ht="17.25" customHeight="1" x14ac:dyDescent="0.25">
      <c r="A2392" s="51"/>
      <c r="B2392" s="55"/>
      <c r="C2392" s="760" t="s">
        <v>108</v>
      </c>
      <c r="D2392" s="760"/>
      <c r="E2392" s="760"/>
      <c r="F2392" s="51"/>
      <c r="G2392" s="51"/>
      <c r="H2392" s="100"/>
    </row>
    <row r="2393" spans="1:8" ht="17.25" customHeight="1" x14ac:dyDescent="0.25">
      <c r="A2393" s="51"/>
      <c r="B2393" s="51"/>
      <c r="C2393" s="776"/>
      <c r="D2393" s="776"/>
      <c r="E2393" s="776"/>
      <c r="F2393" s="51"/>
      <c r="G2393" s="51"/>
      <c r="H2393" s="100"/>
    </row>
    <row r="2394" spans="1:8" ht="17.25" customHeight="1" x14ac:dyDescent="0.25">
      <c r="A2394" s="31" t="s">
        <v>38</v>
      </c>
      <c r="B2394" s="762" t="s">
        <v>39</v>
      </c>
      <c r="C2394" s="120" t="s">
        <v>59</v>
      </c>
      <c r="D2394" s="159" t="s">
        <v>6</v>
      </c>
      <c r="E2394" s="120" t="s">
        <v>59</v>
      </c>
      <c r="F2394" s="766" t="s">
        <v>41</v>
      </c>
      <c r="G2394" s="767"/>
      <c r="H2394" s="769" t="s">
        <v>10</v>
      </c>
    </row>
    <row r="2395" spans="1:8" ht="17.25" customHeight="1" x14ac:dyDescent="0.25">
      <c r="A2395" s="32" t="s">
        <v>339</v>
      </c>
      <c r="B2395" s="763"/>
      <c r="C2395" s="167" t="s">
        <v>563</v>
      </c>
      <c r="D2395" s="33" t="s">
        <v>649</v>
      </c>
      <c r="E2395" s="33" t="s">
        <v>723</v>
      </c>
      <c r="F2395" s="34" t="s">
        <v>8</v>
      </c>
      <c r="G2395" s="85" t="s">
        <v>9</v>
      </c>
      <c r="H2395" s="770"/>
    </row>
    <row r="2396" spans="1:8" ht="17.25" customHeight="1" x14ac:dyDescent="0.25">
      <c r="A2396" s="54">
        <v>1</v>
      </c>
      <c r="B2396" s="53">
        <v>2</v>
      </c>
      <c r="C2396" s="58">
        <v>3</v>
      </c>
      <c r="D2396" s="59">
        <v>4</v>
      </c>
      <c r="E2396" s="58">
        <v>5</v>
      </c>
      <c r="F2396" s="58">
        <v>6</v>
      </c>
      <c r="G2396" s="58">
        <v>7</v>
      </c>
      <c r="H2396" s="60">
        <v>8</v>
      </c>
    </row>
    <row r="2397" spans="1:8" ht="17.25" customHeight="1" x14ac:dyDescent="0.25">
      <c r="A2397" s="164"/>
      <c r="B2397" s="731" t="s">
        <v>265</v>
      </c>
      <c r="C2397" s="452">
        <f>C2398</f>
        <v>1848.39</v>
      </c>
      <c r="D2397" s="452">
        <f t="shared" ref="D2397" si="274">D2398</f>
        <v>0</v>
      </c>
      <c r="E2397" s="452">
        <f>E2398</f>
        <v>0</v>
      </c>
      <c r="F2397" s="703">
        <f>E2397/C2397</f>
        <v>0</v>
      </c>
      <c r="G2397" s="677" t="e">
        <f>E2397/D2397</f>
        <v>#DIV/0!</v>
      </c>
      <c r="H2397" s="294" t="e">
        <f>H2398</f>
        <v>#DIV/0!</v>
      </c>
    </row>
    <row r="2398" spans="1:8" ht="20.25" customHeight="1" x14ac:dyDescent="0.25">
      <c r="A2398" s="164"/>
      <c r="B2398" s="248" t="s">
        <v>297</v>
      </c>
      <c r="C2398" s="464">
        <f>C295</f>
        <v>1848.39</v>
      </c>
      <c r="D2398" s="464">
        <f>D295</f>
        <v>0</v>
      </c>
      <c r="E2398" s="464">
        <f>E295</f>
        <v>0</v>
      </c>
      <c r="F2398" s="301">
        <f>E2398/C2398</f>
        <v>0</v>
      </c>
      <c r="G2398" s="622" t="e">
        <f>E2398/D2398</f>
        <v>#DIV/0!</v>
      </c>
      <c r="H2398" s="281" t="e">
        <f>E2398/E2397</f>
        <v>#DIV/0!</v>
      </c>
    </row>
    <row r="2399" spans="1:8" ht="17.25" customHeight="1" x14ac:dyDescent="0.25">
      <c r="A2399" s="587"/>
      <c r="B2399" s="612" t="s">
        <v>263</v>
      </c>
      <c r="C2399" s="700">
        <f>C2397</f>
        <v>1848.39</v>
      </c>
      <c r="D2399" s="700">
        <f>D2397</f>
        <v>0</v>
      </c>
      <c r="E2399" s="700">
        <f>E2397</f>
        <v>0</v>
      </c>
      <c r="F2399" s="298">
        <f>E2399/C2399</f>
        <v>0</v>
      </c>
      <c r="G2399" s="563" t="e">
        <f>E2399/D2399</f>
        <v>#DIV/0!</v>
      </c>
      <c r="H2399" s="276" t="e">
        <f>H2397</f>
        <v>#DIV/0!</v>
      </c>
    </row>
    <row r="2400" spans="1:8" ht="17.25" customHeight="1" x14ac:dyDescent="0.25">
      <c r="A2400" s="102"/>
      <c r="B2400" s="76"/>
      <c r="C2400" s="116"/>
      <c r="D2400" s="116"/>
      <c r="E2400" s="116"/>
      <c r="F2400" s="40"/>
      <c r="G2400" s="81"/>
    </row>
    <row r="2401" spans="1:12" s="214" customFormat="1" ht="17.25" customHeight="1" x14ac:dyDescent="0.2">
      <c r="B2401" s="781" t="s">
        <v>1039</v>
      </c>
      <c r="C2401" s="781"/>
      <c r="D2401" s="781"/>
      <c r="E2401" s="781"/>
      <c r="F2401" s="781"/>
      <c r="G2401" s="781"/>
      <c r="H2401" s="781"/>
    </row>
    <row r="2402" spans="1:12" s="214" customFormat="1" ht="17.25" customHeight="1" x14ac:dyDescent="0.2">
      <c r="A2402" s="210"/>
      <c r="B2402" s="210"/>
      <c r="C2402" s="210"/>
      <c r="D2402" s="210"/>
      <c r="E2402" s="210"/>
      <c r="F2402" s="210"/>
      <c r="G2402" s="210"/>
      <c r="H2402" s="210"/>
      <c r="L2402" s="234"/>
    </row>
    <row r="2403" spans="1:12" s="214" customFormat="1" ht="17.25" customHeight="1" x14ac:dyDescent="0.2">
      <c r="A2403" s="210"/>
      <c r="B2403" s="210"/>
      <c r="C2403" s="210"/>
      <c r="D2403" s="210"/>
      <c r="E2403" s="210"/>
      <c r="F2403" s="210"/>
      <c r="G2403" s="210"/>
      <c r="H2403" s="210"/>
      <c r="L2403" s="234"/>
    </row>
    <row r="2404" spans="1:12" s="214" customFormat="1" ht="17.25" customHeight="1" x14ac:dyDescent="0.2">
      <c r="A2404" s="254"/>
      <c r="B2404" s="783" t="s">
        <v>368</v>
      </c>
      <c r="C2404" s="783"/>
      <c r="D2404" s="783"/>
      <c r="E2404" s="783"/>
      <c r="F2404" s="783"/>
      <c r="G2404" s="783"/>
      <c r="H2404" s="783"/>
      <c r="L2404" s="234"/>
    </row>
    <row r="2405" spans="1:12" s="214" customFormat="1" ht="17.25" customHeight="1" x14ac:dyDescent="0.2">
      <c r="A2405" s="203"/>
      <c r="B2405" s="203"/>
      <c r="C2405" s="255"/>
      <c r="D2405" s="256" t="s">
        <v>108</v>
      </c>
      <c r="E2405" s="255"/>
      <c r="F2405" s="203"/>
      <c r="G2405" s="203"/>
      <c r="H2405" s="244"/>
    </row>
    <row r="2406" spans="1:12" ht="17.25" customHeight="1" x14ac:dyDescent="0.25">
      <c r="A2406" s="51"/>
      <c r="B2406" s="51"/>
      <c r="C2406" s="99"/>
      <c r="D2406" s="166"/>
      <c r="E2406" s="99"/>
      <c r="F2406" s="51"/>
      <c r="G2406" s="51"/>
      <c r="H2406" s="100"/>
    </row>
    <row r="2407" spans="1:12" ht="17.25" customHeight="1" x14ac:dyDescent="0.25">
      <c r="A2407" s="31" t="s">
        <v>38</v>
      </c>
      <c r="B2407" s="762" t="s">
        <v>39</v>
      </c>
      <c r="C2407" s="120" t="s">
        <v>59</v>
      </c>
      <c r="D2407" s="161" t="s">
        <v>351</v>
      </c>
      <c r="E2407" s="120" t="s">
        <v>59</v>
      </c>
      <c r="F2407" s="766" t="s">
        <v>41</v>
      </c>
      <c r="G2407" s="767"/>
      <c r="H2407" s="769" t="s">
        <v>10</v>
      </c>
    </row>
    <row r="2408" spans="1:12" ht="17.25" customHeight="1" x14ac:dyDescent="0.25">
      <c r="A2408" s="32" t="s">
        <v>339</v>
      </c>
      <c r="B2408" s="763"/>
      <c r="C2408" s="167" t="s">
        <v>563</v>
      </c>
      <c r="D2408" s="33" t="s">
        <v>645</v>
      </c>
      <c r="E2408" s="33" t="s">
        <v>723</v>
      </c>
      <c r="F2408" s="34" t="s">
        <v>8</v>
      </c>
      <c r="G2408" s="85" t="s">
        <v>9</v>
      </c>
      <c r="H2408" s="770"/>
    </row>
    <row r="2409" spans="1:12" ht="17.25" customHeight="1" x14ac:dyDescent="0.25">
      <c r="A2409" s="54">
        <v>1</v>
      </c>
      <c r="B2409" s="53">
        <v>2</v>
      </c>
      <c r="C2409" s="58">
        <v>3</v>
      </c>
      <c r="D2409" s="59">
        <v>4</v>
      </c>
      <c r="E2409" s="58">
        <v>5</v>
      </c>
      <c r="F2409" s="58">
        <v>6</v>
      </c>
      <c r="G2409" s="58">
        <v>7</v>
      </c>
      <c r="H2409" s="60">
        <v>8</v>
      </c>
    </row>
    <row r="2410" spans="1:12" ht="17.25" customHeight="1" x14ac:dyDescent="0.25">
      <c r="A2410" s="266">
        <v>111</v>
      </c>
      <c r="B2410" s="421" t="s">
        <v>128</v>
      </c>
      <c r="C2410" s="271">
        <f>C624</f>
        <v>2108973.09</v>
      </c>
      <c r="D2410" s="271">
        <f>D624</f>
        <v>8702840.1199999992</v>
      </c>
      <c r="E2410" s="271">
        <f>E624</f>
        <v>3028501.51</v>
      </c>
      <c r="F2410" s="301">
        <f t="shared" ref="F2410:F2415" si="275">E2410/C2410</f>
        <v>1.4360076590640614</v>
      </c>
      <c r="G2410" s="622">
        <f t="shared" ref="G2410:G2415" si="276">E2410/D2410</f>
        <v>0.34799002029696025</v>
      </c>
      <c r="H2410" s="270">
        <f>E2410/E2415</f>
        <v>0.99345524737125013</v>
      </c>
    </row>
    <row r="2411" spans="1:12" ht="17.25" customHeight="1" x14ac:dyDescent="0.25">
      <c r="A2411" s="266">
        <v>130</v>
      </c>
      <c r="B2411" s="421" t="s">
        <v>129</v>
      </c>
      <c r="C2411" s="464">
        <f>C881</f>
        <v>23107.200000000001</v>
      </c>
      <c r="D2411" s="464">
        <f>D881</f>
        <v>80005</v>
      </c>
      <c r="E2411" s="464">
        <f>E881</f>
        <v>19951.37</v>
      </c>
      <c r="F2411" s="301">
        <f t="shared" si="275"/>
        <v>0.86342655103171295</v>
      </c>
      <c r="G2411" s="622">
        <f t="shared" si="276"/>
        <v>0.24937653896631459</v>
      </c>
      <c r="H2411" s="270">
        <f>E2411/E2415</f>
        <v>6.5447526287498335E-3</v>
      </c>
    </row>
    <row r="2412" spans="1:12" ht="17.25" customHeight="1" x14ac:dyDescent="0.25">
      <c r="A2412" s="266">
        <v>132</v>
      </c>
      <c r="B2412" s="421" t="s">
        <v>130</v>
      </c>
      <c r="C2412" s="271">
        <f>C982</f>
        <v>0</v>
      </c>
      <c r="D2412" s="271">
        <f>D982</f>
        <v>0</v>
      </c>
      <c r="E2412" s="271">
        <f>E982</f>
        <v>0</v>
      </c>
      <c r="F2412" s="301" t="e">
        <f t="shared" si="275"/>
        <v>#DIV/0!</v>
      </c>
      <c r="G2412" s="622" t="e">
        <f t="shared" si="276"/>
        <v>#DIV/0!</v>
      </c>
      <c r="H2412" s="270">
        <f>E2412/E2415</f>
        <v>0</v>
      </c>
    </row>
    <row r="2413" spans="1:12" ht="17.25" customHeight="1" x14ac:dyDescent="0.25">
      <c r="A2413" s="266">
        <v>200</v>
      </c>
      <c r="B2413" s="421" t="s">
        <v>131</v>
      </c>
      <c r="C2413" s="271">
        <f>C1084</f>
        <v>0</v>
      </c>
      <c r="D2413" s="271">
        <f>D1084</f>
        <v>0</v>
      </c>
      <c r="E2413" s="271">
        <f>E1084</f>
        <v>0</v>
      </c>
      <c r="F2413" s="301" t="e">
        <f t="shared" si="275"/>
        <v>#DIV/0!</v>
      </c>
      <c r="G2413" s="622" t="e">
        <f t="shared" si="276"/>
        <v>#DIV/0!</v>
      </c>
      <c r="H2413" s="270">
        <f>E2413/E2415</f>
        <v>0</v>
      </c>
    </row>
    <row r="2414" spans="1:12" ht="17.25" customHeight="1" x14ac:dyDescent="0.25">
      <c r="A2414" s="266">
        <v>300</v>
      </c>
      <c r="B2414" s="421" t="s">
        <v>132</v>
      </c>
      <c r="C2414" s="271">
        <f>C1188</f>
        <v>69212.86</v>
      </c>
      <c r="D2414" s="271">
        <f>D1188</f>
        <v>675369</v>
      </c>
      <c r="E2414" s="271">
        <f>E1188</f>
        <v>0</v>
      </c>
      <c r="F2414" s="301">
        <f t="shared" si="275"/>
        <v>0</v>
      </c>
      <c r="G2414" s="622">
        <f t="shared" si="276"/>
        <v>0</v>
      </c>
      <c r="H2414" s="270">
        <f>E2414/E2415</f>
        <v>0</v>
      </c>
    </row>
    <row r="2415" spans="1:12" ht="17.25" customHeight="1" x14ac:dyDescent="0.25">
      <c r="A2415" s="587"/>
      <c r="B2415" s="612" t="s">
        <v>54</v>
      </c>
      <c r="C2415" s="694">
        <f>C2410+C2411+C2412+C2413+C2414</f>
        <v>2201293.15</v>
      </c>
      <c r="D2415" s="694">
        <f>D2410+D2411+D2412+D2413+D2414</f>
        <v>9458214.1199999992</v>
      </c>
      <c r="E2415" s="694">
        <f>E2410+E2411+E2412+E2413+E2414</f>
        <v>3048452.88</v>
      </c>
      <c r="F2415" s="613">
        <f t="shared" si="275"/>
        <v>1.3848463935846074</v>
      </c>
      <c r="G2415" s="563">
        <f t="shared" si="276"/>
        <v>0.32230745057397792</v>
      </c>
      <c r="H2415" s="276">
        <f>H2410+H2411+H2412+H2413+H2414</f>
        <v>1</v>
      </c>
    </row>
    <row r="2416" spans="1:12" ht="17.25" customHeight="1" x14ac:dyDescent="0.25">
      <c r="A2416" s="38"/>
      <c r="B2416" s="38"/>
      <c r="C2416" s="38"/>
      <c r="D2416" s="38"/>
      <c r="E2416" s="38"/>
      <c r="F2416" s="38"/>
      <c r="G2416" s="51"/>
      <c r="H2416" s="100"/>
    </row>
    <row r="2417" spans="1:11" s="214" customFormat="1" ht="17.25" customHeight="1" x14ac:dyDescent="0.2">
      <c r="A2417" s="246"/>
      <c r="B2417" s="771" t="s">
        <v>1040</v>
      </c>
      <c r="C2417" s="771"/>
      <c r="D2417" s="771"/>
      <c r="E2417" s="771"/>
      <c r="F2417" s="771"/>
      <c r="G2417" s="771"/>
      <c r="H2417" s="771"/>
    </row>
    <row r="2418" spans="1:11" s="214" customFormat="1" ht="17.25" customHeight="1" x14ac:dyDescent="0.2">
      <c r="A2418" s="771" t="s">
        <v>1041</v>
      </c>
      <c r="B2418" s="771"/>
      <c r="C2418" s="771"/>
      <c r="D2418" s="771"/>
      <c r="E2418" s="771"/>
      <c r="F2418" s="771"/>
      <c r="G2418" s="771"/>
      <c r="H2418" s="771"/>
    </row>
    <row r="2419" spans="1:11" s="214" customFormat="1" ht="17.25" customHeight="1" x14ac:dyDescent="0.2">
      <c r="A2419" s="203" t="s">
        <v>323</v>
      </c>
      <c r="B2419" s="761" t="s">
        <v>1042</v>
      </c>
      <c r="C2419" s="761"/>
      <c r="D2419" s="761"/>
      <c r="E2419" s="761"/>
      <c r="F2419" s="761"/>
      <c r="G2419" s="761"/>
      <c r="H2419" s="761"/>
    </row>
    <row r="2420" spans="1:11" s="214" customFormat="1" ht="17.25" customHeight="1" x14ac:dyDescent="0.2">
      <c r="A2420" s="761" t="s">
        <v>1043</v>
      </c>
      <c r="B2420" s="761"/>
      <c r="C2420" s="761"/>
      <c r="D2420" s="761"/>
      <c r="E2420" s="761"/>
      <c r="F2420" s="761"/>
      <c r="G2420" s="761"/>
      <c r="H2420" s="761"/>
      <c r="K2420" s="253"/>
    </row>
    <row r="2421" spans="1:11" s="214" customFormat="1" ht="17.25" customHeight="1" x14ac:dyDescent="0.2">
      <c r="A2421" s="212"/>
      <c r="B2421" s="764" t="s">
        <v>1044</v>
      </c>
      <c r="C2421" s="764"/>
      <c r="D2421" s="764"/>
      <c r="E2421" s="764"/>
      <c r="F2421" s="764"/>
      <c r="G2421" s="764"/>
      <c r="H2421" s="764"/>
    </row>
    <row r="2422" spans="1:11" s="214" customFormat="1" ht="17.25" customHeight="1" x14ac:dyDescent="0.2">
      <c r="A2422" s="212" t="s">
        <v>1045</v>
      </c>
      <c r="B2422" s="212"/>
      <c r="C2422" s="212"/>
      <c r="D2422" s="212"/>
      <c r="E2422" s="212"/>
      <c r="F2422" s="212"/>
      <c r="G2422" s="212"/>
      <c r="H2422" s="212"/>
    </row>
    <row r="2423" spans="1:11" s="214" customFormat="1" ht="17.25" customHeight="1" x14ac:dyDescent="0.2">
      <c r="A2423" s="212"/>
      <c r="B2423" s="212" t="s">
        <v>1046</v>
      </c>
      <c r="C2423" s="212"/>
      <c r="D2423" s="212"/>
      <c r="E2423" s="212"/>
      <c r="F2423" s="212"/>
      <c r="G2423" s="212"/>
      <c r="H2423" s="212"/>
    </row>
    <row r="2424" spans="1:11" s="214" customFormat="1" ht="17.25" customHeight="1" x14ac:dyDescent="0.2">
      <c r="A2424" s="212"/>
      <c r="B2424" s="212"/>
      <c r="C2424" s="212"/>
      <c r="D2424" s="212"/>
      <c r="E2424" s="212"/>
      <c r="F2424" s="212"/>
      <c r="G2424" s="212"/>
      <c r="H2424" s="212"/>
    </row>
    <row r="2425" spans="1:11" s="214" customFormat="1" ht="17.25" customHeight="1" x14ac:dyDescent="0.2">
      <c r="A2425" s="212"/>
      <c r="B2425" s="212"/>
      <c r="C2425" s="212"/>
      <c r="D2425" s="212"/>
      <c r="E2425" s="212"/>
      <c r="F2425" s="212"/>
      <c r="G2425" s="212"/>
      <c r="H2425" s="212"/>
    </row>
    <row r="2426" spans="1:11" s="214" customFormat="1" ht="17.25" customHeight="1" x14ac:dyDescent="0.2">
      <c r="A2426" s="212"/>
      <c r="B2426" s="212"/>
      <c r="C2426" s="212"/>
      <c r="D2426" s="212"/>
      <c r="E2426" s="212"/>
      <c r="F2426" s="212"/>
      <c r="G2426" s="212"/>
      <c r="H2426" s="212"/>
    </row>
    <row r="2427" spans="1:11" s="214" customFormat="1" ht="17.25" customHeight="1" x14ac:dyDescent="0.2">
      <c r="A2427" s="212"/>
      <c r="B2427" s="212"/>
      <c r="C2427" s="212"/>
      <c r="D2427" s="212"/>
      <c r="E2427" s="212"/>
      <c r="F2427" s="212"/>
      <c r="G2427" s="212"/>
      <c r="H2427" s="212"/>
    </row>
    <row r="2428" spans="1:11" s="214" customFormat="1" ht="17.25" customHeight="1" x14ac:dyDescent="0.2">
      <c r="A2428" s="212"/>
      <c r="B2428" s="212"/>
      <c r="C2428" s="212"/>
      <c r="D2428" s="212"/>
      <c r="E2428" s="212"/>
      <c r="F2428" s="212"/>
      <c r="G2428" s="212"/>
      <c r="H2428" s="212"/>
    </row>
    <row r="2429" spans="1:11" s="214" customFormat="1" ht="17.25" customHeight="1" x14ac:dyDescent="0.2">
      <c r="A2429" s="212"/>
      <c r="B2429" s="212"/>
      <c r="C2429" s="212"/>
      <c r="D2429" s="212"/>
      <c r="E2429" s="212"/>
      <c r="F2429" s="212"/>
      <c r="G2429" s="212"/>
      <c r="H2429" s="212"/>
    </row>
    <row r="2430" spans="1:11" s="214" customFormat="1" ht="17.25" customHeight="1" x14ac:dyDescent="0.2">
      <c r="A2430" s="212"/>
      <c r="B2430" s="212"/>
      <c r="C2430" s="212"/>
      <c r="D2430" s="212"/>
      <c r="E2430" s="212"/>
      <c r="F2430" s="212"/>
      <c r="G2430" s="212"/>
      <c r="H2430" s="212"/>
    </row>
    <row r="2431" spans="1:11" s="214" customFormat="1" ht="17.25" customHeight="1" x14ac:dyDescent="0.2">
      <c r="A2431" s="212"/>
      <c r="B2431" s="212"/>
      <c r="C2431" s="212"/>
      <c r="D2431" s="212"/>
      <c r="E2431" s="212"/>
      <c r="F2431" s="212"/>
      <c r="G2431" s="212"/>
      <c r="H2431" s="212"/>
    </row>
    <row r="2432" spans="1:11" s="214" customFormat="1" ht="17.25" customHeight="1" x14ac:dyDescent="0.2">
      <c r="A2432" s="212"/>
      <c r="B2432" s="212"/>
      <c r="C2432" s="212"/>
      <c r="D2432" s="212"/>
      <c r="E2432" s="212"/>
      <c r="F2432" s="212"/>
      <c r="G2432" s="212"/>
      <c r="H2432" s="212"/>
    </row>
    <row r="2433" spans="1:16" ht="17.25" customHeight="1" x14ac:dyDescent="0.25">
      <c r="A2433" s="29"/>
      <c r="B2433" s="29"/>
      <c r="C2433" s="29"/>
      <c r="D2433" s="29"/>
      <c r="E2433" s="29"/>
      <c r="F2433" s="29"/>
      <c r="G2433" s="29"/>
      <c r="H2433" s="29"/>
    </row>
    <row r="2434" spans="1:16" ht="17.25" customHeight="1" x14ac:dyDescent="0.25">
      <c r="A2434" s="29"/>
      <c r="B2434" s="29"/>
      <c r="C2434" s="29"/>
      <c r="D2434" s="29"/>
      <c r="E2434" s="29"/>
      <c r="F2434" s="29"/>
      <c r="G2434" s="29"/>
      <c r="H2434" s="29"/>
    </row>
    <row r="2435" spans="1:16" ht="17.25" customHeight="1" x14ac:dyDescent="0.25">
      <c r="A2435" s="29"/>
      <c r="B2435" s="29"/>
      <c r="C2435" s="29"/>
      <c r="D2435" s="29"/>
      <c r="E2435" s="29"/>
      <c r="F2435" s="29"/>
      <c r="G2435" s="29"/>
      <c r="H2435" s="29"/>
    </row>
    <row r="2436" spans="1:16" ht="17.25" customHeight="1" x14ac:dyDescent="0.25">
      <c r="A2436" s="29"/>
      <c r="B2436" s="29"/>
      <c r="C2436" s="29"/>
      <c r="D2436" s="29"/>
      <c r="E2436" s="29"/>
      <c r="F2436" s="29"/>
      <c r="G2436" s="29"/>
      <c r="H2436" s="29"/>
      <c r="M2436" s="37"/>
      <c r="N2436" s="121"/>
      <c r="O2436" s="37"/>
      <c r="P2436" s="100"/>
    </row>
    <row r="2437" spans="1:16" ht="17.25" customHeight="1" x14ac:dyDescent="0.25">
      <c r="A2437" s="29"/>
      <c r="B2437" s="29"/>
      <c r="C2437" s="29"/>
      <c r="D2437" s="29"/>
      <c r="E2437" s="29"/>
      <c r="F2437" s="29"/>
      <c r="G2437" s="29"/>
      <c r="H2437" s="739">
        <v>46</v>
      </c>
    </row>
    <row r="2438" spans="1:16" ht="17.25" customHeight="1" x14ac:dyDescent="0.3">
      <c r="A2438" s="29"/>
      <c r="B2438" s="29"/>
      <c r="C2438" s="29"/>
      <c r="D2438" s="29"/>
      <c r="E2438" s="29"/>
      <c r="F2438" s="29"/>
      <c r="G2438" s="29"/>
      <c r="H2438" s="174"/>
    </row>
    <row r="2439" spans="1:16" ht="17.25" customHeight="1" x14ac:dyDescent="0.25">
      <c r="A2439" s="29"/>
      <c r="B2439" s="29"/>
      <c r="C2439" s="29"/>
      <c r="D2439" s="29"/>
      <c r="E2439" s="29"/>
      <c r="F2439" s="29"/>
      <c r="G2439" s="29"/>
    </row>
    <row r="2440" spans="1:16" ht="17.25" customHeight="1" x14ac:dyDescent="0.25">
      <c r="A2440" s="108"/>
      <c r="B2440" s="138" t="s">
        <v>292</v>
      </c>
      <c r="C2440" s="108"/>
      <c r="D2440" s="108"/>
      <c r="E2440" s="108"/>
      <c r="F2440" s="108"/>
      <c r="G2440" s="37"/>
      <c r="H2440" s="100"/>
    </row>
    <row r="2441" spans="1:16" ht="17.25" customHeight="1" x14ac:dyDescent="0.25">
      <c r="A2441" s="108"/>
      <c r="B2441" s="108"/>
      <c r="C2441" s="108"/>
      <c r="D2441" s="108"/>
      <c r="E2441" s="108"/>
      <c r="F2441" s="108"/>
      <c r="G2441" s="37"/>
      <c r="H2441" s="100"/>
    </row>
    <row r="2442" spans="1:16" s="214" customFormat="1" ht="17.25" customHeight="1" x14ac:dyDescent="0.2">
      <c r="A2442" s="787" t="s">
        <v>1047</v>
      </c>
      <c r="B2442" s="787"/>
      <c r="C2442" s="787"/>
      <c r="D2442" s="787"/>
      <c r="E2442" s="787"/>
      <c r="F2442" s="787"/>
      <c r="G2442" s="787"/>
      <c r="H2442" s="787"/>
    </row>
    <row r="2443" spans="1:16" s="214" customFormat="1" ht="17.25" customHeight="1" x14ac:dyDescent="0.2">
      <c r="A2443" s="787" t="s">
        <v>1048</v>
      </c>
      <c r="B2443" s="787"/>
      <c r="C2443" s="787"/>
      <c r="D2443" s="787"/>
      <c r="E2443" s="787"/>
      <c r="F2443" s="787"/>
      <c r="G2443" s="787"/>
      <c r="H2443" s="787"/>
    </row>
    <row r="2444" spans="1:16" s="214" customFormat="1" ht="17.25" customHeight="1" x14ac:dyDescent="0.2">
      <c r="A2444" s="238"/>
      <c r="B2444" s="238" t="s">
        <v>596</v>
      </c>
      <c r="C2444" s="238"/>
      <c r="D2444" s="238"/>
      <c r="E2444" s="238"/>
      <c r="F2444" s="238"/>
      <c r="G2444" s="238"/>
      <c r="H2444" s="238"/>
    </row>
    <row r="2445" spans="1:16" s="214" customFormat="1" ht="17.25" customHeight="1" x14ac:dyDescent="0.2">
      <c r="A2445" s="203"/>
      <c r="B2445" s="19"/>
      <c r="C2445" s="775" t="s">
        <v>108</v>
      </c>
      <c r="D2445" s="775"/>
      <c r="E2445" s="775"/>
      <c r="F2445" s="203"/>
      <c r="G2445" s="203"/>
      <c r="H2445" s="244"/>
    </row>
    <row r="2446" spans="1:16" s="214" customFormat="1" ht="19.5" customHeight="1" x14ac:dyDescent="0.2">
      <c r="A2446" s="203"/>
      <c r="B2446" s="203"/>
      <c r="C2446" s="837"/>
      <c r="D2446" s="837"/>
      <c r="E2446" s="837"/>
      <c r="F2446" s="203"/>
      <c r="G2446" s="203"/>
      <c r="H2446" s="244"/>
    </row>
    <row r="2447" spans="1:16" ht="17.25" customHeight="1" x14ac:dyDescent="0.25">
      <c r="A2447" s="31" t="s">
        <v>38</v>
      </c>
      <c r="B2447" s="762" t="s">
        <v>39</v>
      </c>
      <c r="C2447" s="120" t="s">
        <v>59</v>
      </c>
      <c r="D2447" s="159" t="s">
        <v>6</v>
      </c>
      <c r="E2447" s="120" t="s">
        <v>59</v>
      </c>
      <c r="F2447" s="766" t="s">
        <v>41</v>
      </c>
      <c r="G2447" s="767"/>
      <c r="H2447" s="769" t="s">
        <v>10</v>
      </c>
    </row>
    <row r="2448" spans="1:16" ht="17.25" customHeight="1" x14ac:dyDescent="0.25">
      <c r="A2448" s="32" t="s">
        <v>339</v>
      </c>
      <c r="B2448" s="763"/>
      <c r="C2448" s="167" t="s">
        <v>563</v>
      </c>
      <c r="D2448" s="33" t="s">
        <v>649</v>
      </c>
      <c r="E2448" s="33" t="s">
        <v>723</v>
      </c>
      <c r="F2448" s="34" t="s">
        <v>8</v>
      </c>
      <c r="G2448" s="85" t="s">
        <v>9</v>
      </c>
      <c r="H2448" s="770"/>
    </row>
    <row r="2449" spans="1:8" ht="17.25" customHeight="1" x14ac:dyDescent="0.25">
      <c r="A2449" s="54">
        <v>1</v>
      </c>
      <c r="B2449" s="53">
        <v>2</v>
      </c>
      <c r="C2449" s="58">
        <v>3</v>
      </c>
      <c r="D2449" s="59">
        <v>4</v>
      </c>
      <c r="E2449" s="58">
        <v>5</v>
      </c>
      <c r="F2449" s="58">
        <v>6</v>
      </c>
      <c r="G2449" s="58">
        <v>7</v>
      </c>
      <c r="H2449" s="60">
        <v>8</v>
      </c>
    </row>
    <row r="2450" spans="1:8" ht="17.25" customHeight="1" x14ac:dyDescent="0.25">
      <c r="A2450" s="155" t="s">
        <v>344</v>
      </c>
      <c r="B2450" s="732" t="s">
        <v>296</v>
      </c>
      <c r="C2450" s="601">
        <f>C297</f>
        <v>31670</v>
      </c>
      <c r="D2450" s="601">
        <f>D297</f>
        <v>52000</v>
      </c>
      <c r="E2450" s="601">
        <f>E297</f>
        <v>32545</v>
      </c>
      <c r="F2450" s="648">
        <f>E2450/C2450</f>
        <v>1.0276286706662456</v>
      </c>
      <c r="G2450" s="733">
        <f>E2450/D2450</f>
        <v>0.62586538461538466</v>
      </c>
      <c r="H2450" s="302">
        <f>E2450/E2452</f>
        <v>1</v>
      </c>
    </row>
    <row r="2451" spans="1:8" ht="17.25" customHeight="1" x14ac:dyDescent="0.25">
      <c r="A2451" s="155">
        <v>56000</v>
      </c>
      <c r="B2451" s="732" t="s">
        <v>508</v>
      </c>
      <c r="C2451" s="601">
        <f>C298</f>
        <v>0</v>
      </c>
      <c r="D2451" s="601">
        <f>D298</f>
        <v>0</v>
      </c>
      <c r="E2451" s="536">
        <f>E298</f>
        <v>0</v>
      </c>
      <c r="F2451" s="648" t="e">
        <f>E2451/C2451</f>
        <v>#DIV/0!</v>
      </c>
      <c r="G2451" s="648" t="e">
        <f>E2451/D2451</f>
        <v>#DIV/0!</v>
      </c>
      <c r="H2451" s="648">
        <f>E2451/E2452</f>
        <v>0</v>
      </c>
    </row>
    <row r="2452" spans="1:8" ht="17.25" customHeight="1" x14ac:dyDescent="0.25">
      <c r="A2452" s="587"/>
      <c r="B2452" s="273" t="s">
        <v>263</v>
      </c>
      <c r="C2452" s="700">
        <f>C2450+C2451</f>
        <v>31670</v>
      </c>
      <c r="D2452" s="700">
        <f>D2450</f>
        <v>52000</v>
      </c>
      <c r="E2452" s="700">
        <f>E2450+E2451</f>
        <v>32545</v>
      </c>
      <c r="F2452" s="298">
        <f>E2452/C2452</f>
        <v>1.0276286706662456</v>
      </c>
      <c r="G2452" s="563">
        <f>E2452/D2452</f>
        <v>0.62586538461538466</v>
      </c>
      <c r="H2452" s="656">
        <f>H2450+H2451</f>
        <v>1</v>
      </c>
    </row>
    <row r="2453" spans="1:8" ht="17.25" customHeight="1" x14ac:dyDescent="0.3">
      <c r="H2453" s="27"/>
    </row>
    <row r="2454" spans="1:8" ht="17.25" customHeight="1" x14ac:dyDescent="0.3">
      <c r="B2454" s="27" t="s">
        <v>334</v>
      </c>
      <c r="C2454" s="27"/>
      <c r="D2454" s="194"/>
    </row>
    <row r="2455" spans="1:8" ht="17.25" customHeight="1" x14ac:dyDescent="0.3">
      <c r="B2455" s="27" t="s">
        <v>537</v>
      </c>
      <c r="C2455" s="193">
        <v>0</v>
      </c>
      <c r="D2455" s="194">
        <f>C2455/C2459</f>
        <v>0</v>
      </c>
    </row>
    <row r="2456" spans="1:8" ht="17.25" customHeight="1" x14ac:dyDescent="0.3">
      <c r="B2456" s="193" t="s">
        <v>293</v>
      </c>
      <c r="C2456" s="193">
        <v>10480</v>
      </c>
      <c r="D2456" s="194">
        <f>C2456/C2459</f>
        <v>0.3220156706099247</v>
      </c>
    </row>
    <row r="2457" spans="1:8" ht="17.25" customHeight="1" x14ac:dyDescent="0.3">
      <c r="B2457" s="193" t="s">
        <v>294</v>
      </c>
      <c r="C2457" s="193">
        <v>22065</v>
      </c>
      <c r="D2457" s="194">
        <f>C2457/C2459</f>
        <v>0.67798432939007525</v>
      </c>
    </row>
    <row r="2458" spans="1:8" ht="17.25" customHeight="1" x14ac:dyDescent="0.3">
      <c r="B2458" s="193" t="s">
        <v>501</v>
      </c>
      <c r="C2458" s="193">
        <f>E2451</f>
        <v>0</v>
      </c>
      <c r="D2458" s="194">
        <f>C2458/C2459</f>
        <v>0</v>
      </c>
    </row>
    <row r="2459" spans="1:8" ht="17.25" customHeight="1" x14ac:dyDescent="0.3">
      <c r="B2459" s="27" t="s">
        <v>295</v>
      </c>
      <c r="C2459" s="196">
        <f>C2455+C2456+C2457+C2458</f>
        <v>32545</v>
      </c>
      <c r="D2459" s="195">
        <f>D2455+D2456+D2457+D2458</f>
        <v>1</v>
      </c>
    </row>
    <row r="2460" spans="1:8" ht="17.25" customHeight="1" x14ac:dyDescent="0.25"/>
    <row r="2461" spans="1:8" ht="17.25" customHeight="1" x14ac:dyDescent="0.25">
      <c r="A2461" s="783" t="s">
        <v>332</v>
      </c>
      <c r="B2461" s="830"/>
      <c r="C2461" s="830"/>
      <c r="D2461" s="830"/>
      <c r="E2461" s="830"/>
      <c r="F2461" s="830"/>
      <c r="G2461" s="830"/>
      <c r="H2461" s="830"/>
    </row>
    <row r="2462" spans="1:8" ht="17.25" customHeight="1" x14ac:dyDescent="0.25">
      <c r="A2462" s="51"/>
      <c r="B2462" s="51"/>
      <c r="C2462" s="836"/>
      <c r="D2462" s="836"/>
      <c r="E2462" s="836"/>
      <c r="F2462" s="51"/>
      <c r="G2462" s="51"/>
      <c r="H2462" s="100"/>
    </row>
    <row r="2463" spans="1:8" ht="17.25" customHeight="1" x14ac:dyDescent="0.25">
      <c r="A2463" s="31" t="s">
        <v>38</v>
      </c>
      <c r="B2463" s="762" t="s">
        <v>39</v>
      </c>
      <c r="C2463" s="120" t="s">
        <v>59</v>
      </c>
      <c r="D2463" s="161" t="s">
        <v>351</v>
      </c>
      <c r="E2463" s="120" t="s">
        <v>59</v>
      </c>
      <c r="F2463" s="766" t="s">
        <v>41</v>
      </c>
      <c r="G2463" s="767"/>
      <c r="H2463" s="769" t="s">
        <v>10</v>
      </c>
    </row>
    <row r="2464" spans="1:8" ht="17.25" customHeight="1" x14ac:dyDescent="0.25">
      <c r="A2464" s="32" t="s">
        <v>339</v>
      </c>
      <c r="B2464" s="763"/>
      <c r="C2464" s="167" t="s">
        <v>563</v>
      </c>
      <c r="D2464" s="33" t="s">
        <v>645</v>
      </c>
      <c r="E2464" s="33" t="s">
        <v>723</v>
      </c>
      <c r="F2464" s="34" t="s">
        <v>8</v>
      </c>
      <c r="G2464" s="85" t="s">
        <v>9</v>
      </c>
      <c r="H2464" s="770"/>
    </row>
    <row r="2465" spans="1:8" ht="17.25" customHeight="1" x14ac:dyDescent="0.25">
      <c r="A2465" s="54">
        <v>1</v>
      </c>
      <c r="B2465" s="53">
        <v>2</v>
      </c>
      <c r="C2465" s="58">
        <v>3</v>
      </c>
      <c r="D2465" s="59">
        <v>4</v>
      </c>
      <c r="E2465" s="58">
        <v>5</v>
      </c>
      <c r="F2465" s="58">
        <v>6</v>
      </c>
      <c r="G2465" s="58">
        <v>7</v>
      </c>
      <c r="H2465" s="60">
        <v>8</v>
      </c>
    </row>
    <row r="2466" spans="1:8" ht="17.25" customHeight="1" x14ac:dyDescent="0.25">
      <c r="A2466" s="266">
        <v>111</v>
      </c>
      <c r="B2466" s="421" t="s">
        <v>447</v>
      </c>
      <c r="C2466" s="271">
        <f>C625</f>
        <v>875144.26</v>
      </c>
      <c r="D2466" s="271">
        <f>D625</f>
        <v>3588480.68</v>
      </c>
      <c r="E2466" s="271">
        <f>E625</f>
        <v>1201822.95</v>
      </c>
      <c r="F2466" s="301">
        <f t="shared" ref="F2466:F2471" si="277">E2466/C2466</f>
        <v>1.3732855312334449</v>
      </c>
      <c r="G2466" s="622">
        <f t="shared" ref="G2466:G2471" si="278">E2466/D2466</f>
        <v>0.33491136142887074</v>
      </c>
      <c r="H2466" s="270">
        <f>E2466/E2471</f>
        <v>0.99342327171829548</v>
      </c>
    </row>
    <row r="2467" spans="1:8" ht="17.25" customHeight="1" x14ac:dyDescent="0.25">
      <c r="A2467" s="266">
        <v>130</v>
      </c>
      <c r="B2467" s="421" t="s">
        <v>448</v>
      </c>
      <c r="C2467" s="464">
        <f>C882</f>
        <v>13633.64</v>
      </c>
      <c r="D2467" s="464">
        <f>D882</f>
        <v>65019.59</v>
      </c>
      <c r="E2467" s="464">
        <f>E882</f>
        <v>7956.39</v>
      </c>
      <c r="F2467" s="301">
        <f t="shared" si="277"/>
        <v>0.58358516140957228</v>
      </c>
      <c r="G2467" s="622">
        <f t="shared" si="278"/>
        <v>0.12236911982988513</v>
      </c>
      <c r="H2467" s="270">
        <f>E2467/E2471</f>
        <v>6.5767282817046626E-3</v>
      </c>
    </row>
    <row r="2468" spans="1:8" ht="17.25" customHeight="1" x14ac:dyDescent="0.25">
      <c r="A2468" s="266">
        <v>132</v>
      </c>
      <c r="B2468" s="421" t="s">
        <v>449</v>
      </c>
      <c r="C2468" s="271">
        <f>C983</f>
        <v>0</v>
      </c>
      <c r="D2468" s="271">
        <f>D983</f>
        <v>0</v>
      </c>
      <c r="E2468" s="271">
        <f>E983</f>
        <v>0</v>
      </c>
      <c r="F2468" s="301" t="e">
        <f t="shared" si="277"/>
        <v>#DIV/0!</v>
      </c>
      <c r="G2468" s="622" t="e">
        <f t="shared" si="278"/>
        <v>#DIV/0!</v>
      </c>
      <c r="H2468" s="270">
        <f>E2468/E2471</f>
        <v>0</v>
      </c>
    </row>
    <row r="2469" spans="1:8" ht="17.25" customHeight="1" x14ac:dyDescent="0.25">
      <c r="A2469" s="266">
        <v>200</v>
      </c>
      <c r="B2469" s="421" t="s">
        <v>450</v>
      </c>
      <c r="C2469" s="271">
        <f>C1085</f>
        <v>0</v>
      </c>
      <c r="D2469" s="271">
        <f>D1085</f>
        <v>0</v>
      </c>
      <c r="E2469" s="271">
        <f>E1085</f>
        <v>0</v>
      </c>
      <c r="F2469" s="301" t="e">
        <f t="shared" si="277"/>
        <v>#DIV/0!</v>
      </c>
      <c r="G2469" s="622" t="e">
        <f t="shared" si="278"/>
        <v>#DIV/0!</v>
      </c>
      <c r="H2469" s="270">
        <f>E2469/E2471</f>
        <v>0</v>
      </c>
    </row>
    <row r="2470" spans="1:8" ht="17.25" customHeight="1" x14ac:dyDescent="0.25">
      <c r="A2470" s="266">
        <v>300</v>
      </c>
      <c r="B2470" s="421" t="s">
        <v>451</v>
      </c>
      <c r="C2470" s="271">
        <f>C1189</f>
        <v>354789</v>
      </c>
      <c r="D2470" s="271">
        <f t="shared" ref="D2470:E2470" si="279">D1189</f>
        <v>2000000</v>
      </c>
      <c r="E2470" s="271">
        <f t="shared" si="279"/>
        <v>0</v>
      </c>
      <c r="F2470" s="301">
        <f t="shared" si="277"/>
        <v>0</v>
      </c>
      <c r="G2470" s="622">
        <f t="shared" si="278"/>
        <v>0</v>
      </c>
      <c r="H2470" s="270">
        <f>E2470/E2471</f>
        <v>0</v>
      </c>
    </row>
    <row r="2471" spans="1:8" ht="17.25" customHeight="1" x14ac:dyDescent="0.25">
      <c r="A2471" s="587"/>
      <c r="B2471" s="612" t="s">
        <v>54</v>
      </c>
      <c r="C2471" s="274">
        <f>C2466+C2467+C2468+C2469+C2470</f>
        <v>1243566.8999999999</v>
      </c>
      <c r="D2471" s="694">
        <f>D2466+D2467+D2468+D2469+D2470</f>
        <v>5653500.2699999996</v>
      </c>
      <c r="E2471" s="274">
        <f>E2466+E2467+E2468+E2469+E2470</f>
        <v>1209779.3399999999</v>
      </c>
      <c r="F2471" s="613">
        <f t="shared" si="277"/>
        <v>0.97283012277023451</v>
      </c>
      <c r="G2471" s="563">
        <f t="shared" si="278"/>
        <v>0.21398766820966295</v>
      </c>
      <c r="H2471" s="276">
        <f>H2466+H2467+H2468+H2469+H2470</f>
        <v>1.0000000000000002</v>
      </c>
    </row>
    <row r="2472" spans="1:8" ht="17.25" customHeight="1" x14ac:dyDescent="0.25">
      <c r="A2472" s="39"/>
      <c r="B2472" s="39"/>
      <c r="C2472" s="28"/>
      <c r="D2472" s="39"/>
      <c r="E2472" s="39"/>
      <c r="F2472" s="39"/>
      <c r="G2472" s="51"/>
    </row>
    <row r="2473" spans="1:8" s="214" customFormat="1" ht="17.25" customHeight="1" x14ac:dyDescent="0.2">
      <c r="A2473" s="246"/>
      <c r="B2473" s="771" t="s">
        <v>1049</v>
      </c>
      <c r="C2473" s="771"/>
      <c r="D2473" s="771"/>
      <c r="E2473" s="771"/>
      <c r="F2473" s="771"/>
      <c r="G2473" s="771"/>
      <c r="H2473" s="771"/>
    </row>
    <row r="2474" spans="1:8" s="214" customFormat="1" ht="17.25" customHeight="1" x14ac:dyDescent="0.2">
      <c r="B2474" s="771" t="s">
        <v>1050</v>
      </c>
      <c r="C2474" s="771"/>
      <c r="D2474" s="771"/>
      <c r="E2474" s="771"/>
      <c r="F2474" s="771"/>
      <c r="G2474" s="771"/>
      <c r="H2474" s="771"/>
    </row>
    <row r="2475" spans="1:8" s="214" customFormat="1" ht="17.25" customHeight="1" x14ac:dyDescent="0.2">
      <c r="A2475" s="210" t="s">
        <v>1051</v>
      </c>
      <c r="B2475" s="209"/>
      <c r="C2475" s="209"/>
      <c r="D2475" s="209"/>
      <c r="E2475" s="209"/>
      <c r="F2475" s="209"/>
      <c r="G2475" s="209"/>
      <c r="H2475" s="209"/>
    </row>
    <row r="2476" spans="1:8" s="214" customFormat="1" ht="17.25" customHeight="1" x14ac:dyDescent="0.2">
      <c r="A2476" s="761" t="s">
        <v>1052</v>
      </c>
      <c r="B2476" s="761"/>
      <c r="C2476" s="761"/>
      <c r="D2476" s="761"/>
      <c r="E2476" s="761"/>
      <c r="F2476" s="761"/>
      <c r="G2476" s="761"/>
      <c r="H2476" s="761"/>
    </row>
    <row r="2477" spans="1:8" s="214" customFormat="1" ht="17.25" customHeight="1" x14ac:dyDescent="0.2">
      <c r="A2477" s="202"/>
      <c r="B2477" s="761" t="s">
        <v>1053</v>
      </c>
      <c r="C2477" s="761"/>
      <c r="D2477" s="761"/>
      <c r="E2477" s="761"/>
      <c r="F2477" s="761"/>
      <c r="G2477" s="761"/>
      <c r="H2477" s="761"/>
    </row>
    <row r="2478" spans="1:8" s="214" customFormat="1" ht="17.25" customHeight="1" x14ac:dyDescent="0.2">
      <c r="A2478" s="761" t="s">
        <v>1054</v>
      </c>
      <c r="B2478" s="761"/>
      <c r="C2478" s="761"/>
      <c r="D2478" s="761"/>
      <c r="E2478" s="761"/>
      <c r="F2478" s="761"/>
      <c r="G2478" s="761"/>
      <c r="H2478" s="761"/>
    </row>
    <row r="2479" spans="1:8" s="214" customFormat="1" ht="17.25" customHeight="1" x14ac:dyDescent="0.2">
      <c r="B2479" s="781" t="s">
        <v>1055</v>
      </c>
      <c r="C2479" s="781"/>
      <c r="D2479" s="781"/>
      <c r="E2479" s="781"/>
      <c r="F2479" s="781"/>
      <c r="G2479" s="781"/>
      <c r="H2479" s="781"/>
    </row>
    <row r="2480" spans="1:8" s="214" customFormat="1" ht="17.25" customHeight="1" x14ac:dyDescent="0.2">
      <c r="A2480" s="210" t="s">
        <v>1056</v>
      </c>
    </row>
    <row r="2481" spans="1:8" s="214" customFormat="1" ht="17.25" customHeight="1" x14ac:dyDescent="0.25">
      <c r="B2481" s="214" t="s">
        <v>1057</v>
      </c>
    </row>
    <row r="2482" spans="1:8" ht="17.25" customHeight="1" x14ac:dyDescent="0.25">
      <c r="A2482" s="214"/>
    </row>
    <row r="2483" spans="1:8" ht="17.25" customHeight="1" x14ac:dyDescent="0.25"/>
    <row r="2484" spans="1:8" ht="17.25" customHeight="1" x14ac:dyDescent="0.3">
      <c r="H2484" s="27"/>
    </row>
    <row r="2485" spans="1:8" ht="17.25" customHeight="1" x14ac:dyDescent="0.25"/>
    <row r="2486" spans="1:8" ht="17.25" customHeight="1" x14ac:dyDescent="0.25"/>
    <row r="2487" spans="1:8" ht="17.25" customHeight="1" x14ac:dyDescent="0.25"/>
    <row r="2488" spans="1:8" ht="17.25" customHeight="1" x14ac:dyDescent="0.25">
      <c r="H2488" s="738">
        <v>47</v>
      </c>
    </row>
    <row r="2489" spans="1:8" ht="17.25" customHeight="1" x14ac:dyDescent="0.25"/>
    <row r="2490" spans="1:8" ht="17.25" customHeight="1" x14ac:dyDescent="0.25"/>
    <row r="2491" spans="1:8" ht="17.25" customHeight="1" x14ac:dyDescent="0.25"/>
    <row r="2492" spans="1:8" ht="17.25" customHeight="1" x14ac:dyDescent="0.25"/>
    <row r="2493" spans="1:8" ht="17.25" customHeight="1" x14ac:dyDescent="0.3">
      <c r="H2493" s="174"/>
    </row>
    <row r="2494" spans="1:8" ht="17.25" customHeight="1" x14ac:dyDescent="0.25"/>
    <row r="2495" spans="1:8" ht="17.25" customHeight="1" x14ac:dyDescent="0.25"/>
    <row r="2496" spans="1:8" ht="17.25" customHeight="1" x14ac:dyDescent="0.25"/>
    <row r="2497" ht="17.25" customHeight="1" x14ac:dyDescent="0.25"/>
    <row r="2498" ht="17.25" customHeight="1" x14ac:dyDescent="0.25"/>
    <row r="2499" ht="17.25" customHeight="1" x14ac:dyDescent="0.25"/>
    <row r="2500" ht="17.25" customHeight="1" x14ac:dyDescent="0.25"/>
    <row r="2501" ht="17.25" customHeight="1" x14ac:dyDescent="0.25"/>
    <row r="2502" ht="17.25" customHeight="1" x14ac:dyDescent="0.25"/>
    <row r="2503" ht="17.25" customHeight="1" x14ac:dyDescent="0.25"/>
    <row r="2504" ht="17.25" customHeight="1" x14ac:dyDescent="0.25"/>
    <row r="2505" ht="17.25" customHeight="1" x14ac:dyDescent="0.25"/>
    <row r="2506" ht="17.25" customHeight="1" x14ac:dyDescent="0.25"/>
    <row r="2507" ht="17.25" customHeight="1" x14ac:dyDescent="0.25"/>
    <row r="2508" ht="17.25" customHeight="1" x14ac:dyDescent="0.25"/>
    <row r="2509" ht="17.25" customHeight="1" x14ac:dyDescent="0.25"/>
    <row r="2510" ht="17.25" customHeight="1" x14ac:dyDescent="0.25"/>
    <row r="2511" ht="17.25" customHeight="1" x14ac:dyDescent="0.25"/>
    <row r="2512" ht="17.25" customHeight="1" x14ac:dyDescent="0.25"/>
    <row r="2513" ht="17.25" customHeight="1" x14ac:dyDescent="0.25"/>
  </sheetData>
  <mergeCells count="665">
    <mergeCell ref="A2094:H2094"/>
    <mergeCell ref="A2135:H2135"/>
    <mergeCell ref="A2000:G2000"/>
    <mergeCell ref="A2096:H2096"/>
    <mergeCell ref="H2087:H2088"/>
    <mergeCell ref="H1953:H1954"/>
    <mergeCell ref="F1953:G1953"/>
    <mergeCell ref="A2046:H2046"/>
    <mergeCell ref="A1037:H1037"/>
    <mergeCell ref="A1879:H1879"/>
    <mergeCell ref="B1920:H1920"/>
    <mergeCell ref="A1896:H1896"/>
    <mergeCell ref="A1899:H1899"/>
    <mergeCell ref="B2087:B2088"/>
    <mergeCell ref="F2087:G2087"/>
    <mergeCell ref="A2049:H2049"/>
    <mergeCell ref="B1933:B1934"/>
    <mergeCell ref="F1933:G1933"/>
    <mergeCell ref="H1933:H1934"/>
    <mergeCell ref="A1951:G1951"/>
    <mergeCell ref="C1952:E1952"/>
    <mergeCell ref="A1813:H1813"/>
    <mergeCell ref="D1728:D1729"/>
    <mergeCell ref="A1740:H1740"/>
    <mergeCell ref="A999:H999"/>
    <mergeCell ref="A1880:H1880"/>
    <mergeCell ref="A1881:H1881"/>
    <mergeCell ref="B1877:C1877"/>
    <mergeCell ref="A1013:H1013"/>
    <mergeCell ref="A1192:I1192"/>
    <mergeCell ref="A1193:I1193"/>
    <mergeCell ref="B1194:C1194"/>
    <mergeCell ref="A2047:H2047"/>
    <mergeCell ref="B2030:C2030"/>
    <mergeCell ref="F2036:G2036"/>
    <mergeCell ref="H2036:H2037"/>
    <mergeCell ref="B1963:H1963"/>
    <mergeCell ref="B1943:H1943"/>
    <mergeCell ref="A1930:H1930"/>
    <mergeCell ref="A1931:H1931"/>
    <mergeCell ref="A2015:H2015"/>
    <mergeCell ref="A2014:H2014"/>
    <mergeCell ref="A2018:H2018"/>
    <mergeCell ref="B2002:B2003"/>
    <mergeCell ref="B1928:D1928"/>
    <mergeCell ref="H1910:H1911"/>
    <mergeCell ref="A1984:H1984"/>
    <mergeCell ref="B1997:H1997"/>
    <mergeCell ref="A912:H912"/>
    <mergeCell ref="A911:H911"/>
    <mergeCell ref="B949:B950"/>
    <mergeCell ref="D947:D948"/>
    <mergeCell ref="F949:G949"/>
    <mergeCell ref="B1898:H1898"/>
    <mergeCell ref="C1908:E1908"/>
    <mergeCell ref="H1885:H1886"/>
    <mergeCell ref="A1900:H1900"/>
    <mergeCell ref="A1901:H1901"/>
    <mergeCell ref="B1903:H1903"/>
    <mergeCell ref="A1904:H1904"/>
    <mergeCell ref="A913:H913"/>
    <mergeCell ref="A1897:H1897"/>
    <mergeCell ref="H949:H950"/>
    <mergeCell ref="A1107:A1108"/>
    <mergeCell ref="D914:D915"/>
    <mergeCell ref="B1828:H1828"/>
    <mergeCell ref="A1830:H1830"/>
    <mergeCell ref="C1833:E1834"/>
    <mergeCell ref="C1800:E1800"/>
    <mergeCell ref="B1802:B1803"/>
    <mergeCell ref="F1802:G1802"/>
    <mergeCell ref="H1802:H1803"/>
    <mergeCell ref="B1730:B1731"/>
    <mergeCell ref="F1730:G1730"/>
    <mergeCell ref="B1679:B1680"/>
    <mergeCell ref="F1679:G1679"/>
    <mergeCell ref="H1679:H1680"/>
    <mergeCell ref="A1695:H1695"/>
    <mergeCell ref="A1697:H1697"/>
    <mergeCell ref="A1698:H1698"/>
    <mergeCell ref="A1699:H1699"/>
    <mergeCell ref="A1721:H1721"/>
    <mergeCell ref="B1724:E1724"/>
    <mergeCell ref="B1645:H1645"/>
    <mergeCell ref="B1673:D1673"/>
    <mergeCell ref="B1676:C1676"/>
    <mergeCell ref="A1727:H1727"/>
    <mergeCell ref="A2478:H2478"/>
    <mergeCell ref="C1001:E1002"/>
    <mergeCell ref="D1050:D1051"/>
    <mergeCell ref="C1153:E1153"/>
    <mergeCell ref="C1422:E1422"/>
    <mergeCell ref="A2149:H2149"/>
    <mergeCell ref="F1910:G1910"/>
    <mergeCell ref="B2477:H2477"/>
    <mergeCell ref="F2292:G2292"/>
    <mergeCell ref="H2292:H2293"/>
    <mergeCell ref="A2351:H2351"/>
    <mergeCell ref="C1986:E1986"/>
    <mergeCell ref="A1982:H1982"/>
    <mergeCell ref="A1983:H1983"/>
    <mergeCell ref="F1987:G1987"/>
    <mergeCell ref="A1994:H1994"/>
    <mergeCell ref="B2098:B2099"/>
    <mergeCell ref="A1741:H1741"/>
    <mergeCell ref="A1743:H1743"/>
    <mergeCell ref="A1742:H1742"/>
    <mergeCell ref="F2098:G2098"/>
    <mergeCell ref="A2013:H2013"/>
    <mergeCell ref="B1726:H1726"/>
    <mergeCell ref="H1835:H1836"/>
    <mergeCell ref="A3:H3"/>
    <mergeCell ref="A1120:H1120"/>
    <mergeCell ref="A14:G14"/>
    <mergeCell ref="B916:B917"/>
    <mergeCell ref="F916:G916"/>
    <mergeCell ref="H916:H917"/>
    <mergeCell ref="A946:H946"/>
    <mergeCell ref="A659:H659"/>
    <mergeCell ref="A660:H660"/>
    <mergeCell ref="A889:E889"/>
    <mergeCell ref="B902:B903"/>
    <mergeCell ref="C1106:E1106"/>
    <mergeCell ref="A690:H690"/>
    <mergeCell ref="B692:B693"/>
    <mergeCell ref="B885:H885"/>
    <mergeCell ref="H848:H849"/>
    <mergeCell ref="B886:C886"/>
    <mergeCell ref="B890:H890"/>
    <mergeCell ref="A591:A592"/>
    <mergeCell ref="A1643:H1643"/>
    <mergeCell ref="B1017:B1018"/>
    <mergeCell ref="C900:E901"/>
    <mergeCell ref="B986:H986"/>
    <mergeCell ref="A910:H910"/>
    <mergeCell ref="H1017:H1018"/>
    <mergeCell ref="A1003:A1004"/>
    <mergeCell ref="B1003:B1004"/>
    <mergeCell ref="C2200:E2200"/>
    <mergeCell ref="F2202:G2202"/>
    <mergeCell ref="B2202:B2203"/>
    <mergeCell ref="H2202:H2203"/>
    <mergeCell ref="A2150:H2150"/>
    <mergeCell ref="B2192:B2193"/>
    <mergeCell ref="H2164:H2165"/>
    <mergeCell ref="A2032:H2032"/>
    <mergeCell ref="B2081:E2081"/>
    <mergeCell ref="H2002:H2003"/>
    <mergeCell ref="B2012:H2012"/>
    <mergeCell ref="B2036:B2037"/>
    <mergeCell ref="A2033:H2033"/>
    <mergeCell ref="C2086:E2086"/>
    <mergeCell ref="A2083:H2083"/>
    <mergeCell ref="A2084:H2084"/>
    <mergeCell ref="A2048:H2048"/>
    <mergeCell ref="A2442:H2442"/>
    <mergeCell ref="B2407:B2408"/>
    <mergeCell ref="A2418:H2418"/>
    <mergeCell ref="B2419:H2419"/>
    <mergeCell ref="A2302:H2302"/>
    <mergeCell ref="A2216:H2216"/>
    <mergeCell ref="C2239:E2239"/>
    <mergeCell ref="A2368:H2368"/>
    <mergeCell ref="A2369:H2369"/>
    <mergeCell ref="A2370:H2370"/>
    <mergeCell ref="A2305:H2305"/>
    <mergeCell ref="A2303:H2303"/>
    <mergeCell ref="A2307:H2307"/>
    <mergeCell ref="C2392:E2393"/>
    <mergeCell ref="A2372:H2372"/>
    <mergeCell ref="A2308:H2308"/>
    <mergeCell ref="B2338:D2338"/>
    <mergeCell ref="A2341:H2341"/>
    <mergeCell ref="A2337:H2337"/>
    <mergeCell ref="A2304:H2304"/>
    <mergeCell ref="B2421:H2421"/>
    <mergeCell ref="F2407:G2407"/>
    <mergeCell ref="H2407:H2408"/>
    <mergeCell ref="B2417:H2417"/>
    <mergeCell ref="F2164:G2164"/>
    <mergeCell ref="B2292:B2293"/>
    <mergeCell ref="B2289:H2289"/>
    <mergeCell ref="A2290:H2290"/>
    <mergeCell ref="A2221:H2221"/>
    <mergeCell ref="B2212:H2212"/>
    <mergeCell ref="B2222:H2222"/>
    <mergeCell ref="B2224:H2224"/>
    <mergeCell ref="F2241:G2241"/>
    <mergeCell ref="H2241:H2242"/>
    <mergeCell ref="B2251:H2251"/>
    <mergeCell ref="A2252:H2252"/>
    <mergeCell ref="B2241:B2242"/>
    <mergeCell ref="A2215:H2215"/>
    <mergeCell ref="B2287:C2287"/>
    <mergeCell ref="A2238:H2238"/>
    <mergeCell ref="A2214:H2214"/>
    <mergeCell ref="A2217:H2217"/>
    <mergeCell ref="A2220:H2220"/>
    <mergeCell ref="A2213:H2213"/>
    <mergeCell ref="H2192:H2193"/>
    <mergeCell ref="C2190:E2190"/>
    <mergeCell ref="A2199:G2199"/>
    <mergeCell ref="A2476:H2476"/>
    <mergeCell ref="A2461:H2461"/>
    <mergeCell ref="B2463:B2464"/>
    <mergeCell ref="F2463:G2463"/>
    <mergeCell ref="H2463:H2464"/>
    <mergeCell ref="A2443:H2443"/>
    <mergeCell ref="B2447:B2448"/>
    <mergeCell ref="F2447:G2447"/>
    <mergeCell ref="H2447:H2448"/>
    <mergeCell ref="C2462:E2462"/>
    <mergeCell ref="C2445:E2446"/>
    <mergeCell ref="B2473:H2473"/>
    <mergeCell ref="B2474:H2474"/>
    <mergeCell ref="C2097:E2097"/>
    <mergeCell ref="B2109:H2109"/>
    <mergeCell ref="F2192:G2192"/>
    <mergeCell ref="A2112:H2112"/>
    <mergeCell ref="A2188:H2188"/>
    <mergeCell ref="A2153:H2153"/>
    <mergeCell ref="A2151:H2151"/>
    <mergeCell ref="A2152:H2152"/>
    <mergeCell ref="B2138:B2139"/>
    <mergeCell ref="A2134:H2134"/>
    <mergeCell ref="A2116:H2116"/>
    <mergeCell ref="A2113:H2113"/>
    <mergeCell ref="B2117:H2117"/>
    <mergeCell ref="A2114:H2114"/>
    <mergeCell ref="A2115:H2115"/>
    <mergeCell ref="D2162:D2163"/>
    <mergeCell ref="H2138:H2139"/>
    <mergeCell ref="A2111:H2111"/>
    <mergeCell ref="A2110:H2110"/>
    <mergeCell ref="D2136:D2137"/>
    <mergeCell ref="F2138:G2138"/>
    <mergeCell ref="A2148:H2148"/>
    <mergeCell ref="H2098:H2099"/>
    <mergeCell ref="B2164:B2165"/>
    <mergeCell ref="A2373:H2373"/>
    <mergeCell ref="A2391:H2391"/>
    <mergeCell ref="B2366:H2366"/>
    <mergeCell ref="H2343:H2344"/>
    <mergeCell ref="A2340:H2340"/>
    <mergeCell ref="B2343:B2344"/>
    <mergeCell ref="F2343:G2343"/>
    <mergeCell ref="C2342:E2342"/>
    <mergeCell ref="B2355:B2356"/>
    <mergeCell ref="F2355:G2355"/>
    <mergeCell ref="H2355:H2356"/>
    <mergeCell ref="A2350:H2350"/>
    <mergeCell ref="A2420:H2420"/>
    <mergeCell ref="B2404:H2404"/>
    <mergeCell ref="B2394:B2395"/>
    <mergeCell ref="B2401:H2401"/>
    <mergeCell ref="F2394:G2394"/>
    <mergeCell ref="H2394:H2395"/>
    <mergeCell ref="A2371:H2371"/>
    <mergeCell ref="A2367:H2367"/>
    <mergeCell ref="A1882:H1882"/>
    <mergeCell ref="B1885:B1886"/>
    <mergeCell ref="F1885:G1885"/>
    <mergeCell ref="B1910:B1911"/>
    <mergeCell ref="C1883:E1883"/>
    <mergeCell ref="A1966:H1966"/>
    <mergeCell ref="B2017:H2017"/>
    <mergeCell ref="F2002:G2002"/>
    <mergeCell ref="A2016:H2016"/>
    <mergeCell ref="A1907:G1907"/>
    <mergeCell ref="B1953:B1954"/>
    <mergeCell ref="A1947:H1947"/>
    <mergeCell ref="C1932:E1932"/>
    <mergeCell ref="B1987:B1988"/>
    <mergeCell ref="C2001:E2001"/>
    <mergeCell ref="A1995:H1995"/>
    <mergeCell ref="A1996:H1996"/>
    <mergeCell ref="H1987:H1988"/>
    <mergeCell ref="A1967:H1967"/>
    <mergeCell ref="A1964:H1964"/>
    <mergeCell ref="A1981:H1981"/>
    <mergeCell ref="A1921:H1921"/>
    <mergeCell ref="A1922:H1922"/>
    <mergeCell ref="A1923:H1923"/>
    <mergeCell ref="C1855:E1855"/>
    <mergeCell ref="A1871:H1871"/>
    <mergeCell ref="B1857:B1858"/>
    <mergeCell ref="F1857:G1857"/>
    <mergeCell ref="H1857:H1858"/>
    <mergeCell ref="B1777:H1777"/>
    <mergeCell ref="A1778:H1778"/>
    <mergeCell ref="A1796:H1796"/>
    <mergeCell ref="A1799:G1799"/>
    <mergeCell ref="A1798:H1798"/>
    <mergeCell ref="B1779:H1779"/>
    <mergeCell ref="B1854:C1854"/>
    <mergeCell ref="A1832:H1832"/>
    <mergeCell ref="B1835:B1836"/>
    <mergeCell ref="F1835:G1835"/>
    <mergeCell ref="D1780:D1781"/>
    <mergeCell ref="A1850:H1850"/>
    <mergeCell ref="A1851:H1851"/>
    <mergeCell ref="A1831:H1831"/>
    <mergeCell ref="A1829:H1829"/>
    <mergeCell ref="A1814:H1814"/>
    <mergeCell ref="A1815:H1815"/>
    <mergeCell ref="A1816:H1816"/>
    <mergeCell ref="B1812:H1812"/>
    <mergeCell ref="B1782:B1783"/>
    <mergeCell ref="F1782:G1782"/>
    <mergeCell ref="H1782:H1783"/>
    <mergeCell ref="B1631:B1632"/>
    <mergeCell ref="F1631:G1631"/>
    <mergeCell ref="H1631:H1632"/>
    <mergeCell ref="A1641:H1641"/>
    <mergeCell ref="C1646:E1646"/>
    <mergeCell ref="B1640:H1640"/>
    <mergeCell ref="A1775:D1775"/>
    <mergeCell ref="H1730:H1731"/>
    <mergeCell ref="C1677:E1678"/>
    <mergeCell ref="A1660:H1660"/>
    <mergeCell ref="A1661:H1661"/>
    <mergeCell ref="A1662:H1662"/>
    <mergeCell ref="A1663:H1663"/>
    <mergeCell ref="B1648:B1649"/>
    <mergeCell ref="F1648:G1648"/>
    <mergeCell ref="H1648:H1649"/>
    <mergeCell ref="B1658:H1658"/>
    <mergeCell ref="A1659:H1659"/>
    <mergeCell ref="B1675:H1675"/>
    <mergeCell ref="A1664:H1664"/>
    <mergeCell ref="A1665:H1665"/>
    <mergeCell ref="A1666:H1666"/>
    <mergeCell ref="B1667:H1667"/>
    <mergeCell ref="A1668:H1668"/>
    <mergeCell ref="F1602:G1602"/>
    <mergeCell ref="H1602:H1603"/>
    <mergeCell ref="B1623:D1623"/>
    <mergeCell ref="A1628:H1628"/>
    <mergeCell ref="A1594:H1594"/>
    <mergeCell ref="A1598:H1598"/>
    <mergeCell ref="A1595:H1595"/>
    <mergeCell ref="B1626:H1626"/>
    <mergeCell ref="A1627:H1627"/>
    <mergeCell ref="C1601:E1601"/>
    <mergeCell ref="B1602:B1603"/>
    <mergeCell ref="B1629:H1629"/>
    <mergeCell ref="A1616:H1616"/>
    <mergeCell ref="A1617:H1617"/>
    <mergeCell ref="A1618:H1618"/>
    <mergeCell ref="B1611:H1611"/>
    <mergeCell ref="A1612:H1612"/>
    <mergeCell ref="A1613:H1613"/>
    <mergeCell ref="A1614:H1614"/>
    <mergeCell ref="A1615:H1615"/>
    <mergeCell ref="A1620:H1620"/>
    <mergeCell ref="A1049:H1049"/>
    <mergeCell ref="B1052:B1053"/>
    <mergeCell ref="F1052:G1052"/>
    <mergeCell ref="H1052:H1053"/>
    <mergeCell ref="A1052:A1053"/>
    <mergeCell ref="A1048:H1048"/>
    <mergeCell ref="A1000:H1000"/>
    <mergeCell ref="A1035:H1035"/>
    <mergeCell ref="H692:H693"/>
    <mergeCell ref="A902:A903"/>
    <mergeCell ref="F902:G902"/>
    <mergeCell ref="H902:H903"/>
    <mergeCell ref="A1036:H1036"/>
    <mergeCell ref="A848:A849"/>
    <mergeCell ref="A949:A950"/>
    <mergeCell ref="F1003:G1003"/>
    <mergeCell ref="H1003:H1004"/>
    <mergeCell ref="B1034:H1034"/>
    <mergeCell ref="F1017:G1017"/>
    <mergeCell ref="B848:B849"/>
    <mergeCell ref="F848:G848"/>
    <mergeCell ref="A897:H897"/>
    <mergeCell ref="A898:H898"/>
    <mergeCell ref="A899:H899"/>
    <mergeCell ref="A845:H845"/>
    <mergeCell ref="F692:G692"/>
    <mergeCell ref="A844:H844"/>
    <mergeCell ref="B648:B649"/>
    <mergeCell ref="C590:E590"/>
    <mergeCell ref="B644:H644"/>
    <mergeCell ref="F648:G648"/>
    <mergeCell ref="A588:H588"/>
    <mergeCell ref="H648:H649"/>
    <mergeCell ref="C691:E691"/>
    <mergeCell ref="B316:H316"/>
    <mergeCell ref="A317:H317"/>
    <mergeCell ref="C332:E332"/>
    <mergeCell ref="A313:H313"/>
    <mergeCell ref="B333:B335"/>
    <mergeCell ref="A642:H642"/>
    <mergeCell ref="A643:H643"/>
    <mergeCell ref="C647:E647"/>
    <mergeCell ref="A555:H555"/>
    <mergeCell ref="A331:H331"/>
    <mergeCell ref="A320:H320"/>
    <mergeCell ref="A321:H321"/>
    <mergeCell ref="A330:H330"/>
    <mergeCell ref="E333:E334"/>
    <mergeCell ref="D333:D335"/>
    <mergeCell ref="F333:F334"/>
    <mergeCell ref="G333:G335"/>
    <mergeCell ref="A382:H382"/>
    <mergeCell ref="A384:A385"/>
    <mergeCell ref="B384:B385"/>
    <mergeCell ref="F384:G384"/>
    <mergeCell ref="B557:B558"/>
    <mergeCell ref="H557:H558"/>
    <mergeCell ref="C542:E542"/>
    <mergeCell ref="A122:H122"/>
    <mergeCell ref="A123:H123"/>
    <mergeCell ref="B124:H124"/>
    <mergeCell ref="A121:H121"/>
    <mergeCell ref="A328:H328"/>
    <mergeCell ref="A309:H309"/>
    <mergeCell ref="A311:H311"/>
    <mergeCell ref="A323:H323"/>
    <mergeCell ref="F175:G175"/>
    <mergeCell ref="H175:H176"/>
    <mergeCell ref="B166:H166"/>
    <mergeCell ref="F128:G128"/>
    <mergeCell ref="A125:H125"/>
    <mergeCell ref="A168:H168"/>
    <mergeCell ref="A169:H169"/>
    <mergeCell ref="B171:H171"/>
    <mergeCell ref="B128:B129"/>
    <mergeCell ref="H128:H129"/>
    <mergeCell ref="A310:H310"/>
    <mergeCell ref="A126:H126"/>
    <mergeCell ref="A128:A129"/>
    <mergeCell ref="A167:H167"/>
    <mergeCell ref="A172:H172"/>
    <mergeCell ref="B312:H312"/>
    <mergeCell ref="H384:H385"/>
    <mergeCell ref="H591:H592"/>
    <mergeCell ref="B591:B592"/>
    <mergeCell ref="F591:G591"/>
    <mergeCell ref="A539:H539"/>
    <mergeCell ref="B488:B489"/>
    <mergeCell ref="A510:H510"/>
    <mergeCell ref="A504:H504"/>
    <mergeCell ref="A540:H540"/>
    <mergeCell ref="A501:H501"/>
    <mergeCell ref="A502:H502"/>
    <mergeCell ref="A499:H499"/>
    <mergeCell ref="A500:H500"/>
    <mergeCell ref="C556:E556"/>
    <mergeCell ref="A553:H553"/>
    <mergeCell ref="A554:H554"/>
    <mergeCell ref="C2035:E2035"/>
    <mergeCell ref="A4:H4"/>
    <mergeCell ref="A5:H5"/>
    <mergeCell ref="A31:G31"/>
    <mergeCell ref="A32:G32"/>
    <mergeCell ref="A33:G33"/>
    <mergeCell ref="B63:F63"/>
    <mergeCell ref="B64:F64"/>
    <mergeCell ref="B65:F65"/>
    <mergeCell ref="A117:H117"/>
    <mergeCell ref="A7:H7"/>
    <mergeCell ref="A113:H113"/>
    <mergeCell ref="A51:H51"/>
    <mergeCell ref="A114:H114"/>
    <mergeCell ref="B116:H116"/>
    <mergeCell ref="A54:H54"/>
    <mergeCell ref="A175:A176"/>
    <mergeCell ref="B175:B176"/>
    <mergeCell ref="D173:D174"/>
    <mergeCell ref="A1371:H1371"/>
    <mergeCell ref="A1333:H1333"/>
    <mergeCell ref="A1334:H1334"/>
    <mergeCell ref="C363:D363"/>
    <mergeCell ref="C360:D360"/>
    <mergeCell ref="F557:G557"/>
    <mergeCell ref="A118:H118"/>
    <mergeCell ref="A119:H119"/>
    <mergeCell ref="A120:H120"/>
    <mergeCell ref="B345:H345"/>
    <mergeCell ref="A346:H346"/>
    <mergeCell ref="B2479:H2479"/>
    <mergeCell ref="A1945:H1945"/>
    <mergeCell ref="B1965:H1965"/>
    <mergeCell ref="B1979:D1979"/>
    <mergeCell ref="A1331:H1331"/>
    <mergeCell ref="B1374:B1375"/>
    <mergeCell ref="F1374:G1374"/>
    <mergeCell ref="H1374:H1375"/>
    <mergeCell ref="B1388:H1388"/>
    <mergeCell ref="A1392:H1392"/>
    <mergeCell ref="B1472:H1472"/>
    <mergeCell ref="A1473:H1473"/>
    <mergeCell ref="B1474:H1474"/>
    <mergeCell ref="C1475:E1475"/>
    <mergeCell ref="A1411:H1411"/>
    <mergeCell ref="A1412:H1412"/>
    <mergeCell ref="A1439:H1439"/>
    <mergeCell ref="A1875:H1875"/>
    <mergeCell ref="C1373:E1373"/>
    <mergeCell ref="B1507:H1507"/>
    <mergeCell ref="A348:H348"/>
    <mergeCell ref="B351:E351"/>
    <mergeCell ref="B352:G352"/>
    <mergeCell ref="C358:D358"/>
    <mergeCell ref="D384:D385"/>
    <mergeCell ref="B350:E350"/>
    <mergeCell ref="C359:D359"/>
    <mergeCell ref="C353:D353"/>
    <mergeCell ref="C355:D355"/>
    <mergeCell ref="C383:E383"/>
    <mergeCell ref="A430:H430"/>
    <mergeCell ref="C361:D361"/>
    <mergeCell ref="C362:D362"/>
    <mergeCell ref="B349:E349"/>
    <mergeCell ref="A434:A435"/>
    <mergeCell ref="A508:H508"/>
    <mergeCell ref="B434:B435"/>
    <mergeCell ref="F434:G434"/>
    <mergeCell ref="H434:H435"/>
    <mergeCell ref="A474:H474"/>
    <mergeCell ref="A431:H431"/>
    <mergeCell ref="A648:A649"/>
    <mergeCell ref="B1527:B1528"/>
    <mergeCell ref="H488:H489"/>
    <mergeCell ref="A507:H507"/>
    <mergeCell ref="F543:G543"/>
    <mergeCell ref="H543:H544"/>
    <mergeCell ref="A543:A544"/>
    <mergeCell ref="A1508:H1508"/>
    <mergeCell ref="F1477:G1477"/>
    <mergeCell ref="H1477:H1478"/>
    <mergeCell ref="B1330:H1330"/>
    <mergeCell ref="F1451:G1451"/>
    <mergeCell ref="H1451:H1452"/>
    <mergeCell ref="A1440:H1440"/>
    <mergeCell ref="B1368:H1368"/>
    <mergeCell ref="A1394:H1394"/>
    <mergeCell ref="A1369:H1369"/>
    <mergeCell ref="A1370:H1370"/>
    <mergeCell ref="A1335:H1335"/>
    <mergeCell ref="A1336:H1336"/>
    <mergeCell ref="A1337:H1337"/>
    <mergeCell ref="A1436:H1436"/>
    <mergeCell ref="B1421:H1421"/>
    <mergeCell ref="A1470:H1470"/>
    <mergeCell ref="A1372:H1372"/>
    <mergeCell ref="C1525:E1526"/>
    <mergeCell ref="A1509:H1509"/>
    <mergeCell ref="A1510:H1510"/>
    <mergeCell ref="B1477:B1478"/>
    <mergeCell ref="B1545:H1545"/>
    <mergeCell ref="A1546:H1546"/>
    <mergeCell ref="B1549:B1550"/>
    <mergeCell ref="F1549:G1549"/>
    <mergeCell ref="H1549:H1550"/>
    <mergeCell ref="A1537:H1537"/>
    <mergeCell ref="A1538:H1538"/>
    <mergeCell ref="A1539:H1539"/>
    <mergeCell ref="A1543:C1543"/>
    <mergeCell ref="D1547:D1548"/>
    <mergeCell ref="A1511:H1511"/>
    <mergeCell ref="A1489:H1489"/>
    <mergeCell ref="A1494:H1494"/>
    <mergeCell ref="C1495:E1495"/>
    <mergeCell ref="B1497:B1498"/>
    <mergeCell ref="F1497:G1497"/>
    <mergeCell ref="H1497:H1498"/>
    <mergeCell ref="B1492:H1492"/>
    <mergeCell ref="A1491:H1491"/>
    <mergeCell ref="A1524:H1524"/>
    <mergeCell ref="C1395:E1395"/>
    <mergeCell ref="A1389:H1389"/>
    <mergeCell ref="B1391:H1391"/>
    <mergeCell ref="B1393:G1393"/>
    <mergeCell ref="B1578:H1578"/>
    <mergeCell ref="A1559:H1559"/>
    <mergeCell ref="A1560:H1560"/>
    <mergeCell ref="A1561:H1561"/>
    <mergeCell ref="A1600:H1600"/>
    <mergeCell ref="B1580:B1581"/>
    <mergeCell ref="F1580:G1580"/>
    <mergeCell ref="H1580:H1581"/>
    <mergeCell ref="A1574:H1574"/>
    <mergeCell ref="A1575:H1575"/>
    <mergeCell ref="A1576:H1576"/>
    <mergeCell ref="B1596:H1596"/>
    <mergeCell ref="F1527:G1527"/>
    <mergeCell ref="H1527:H1528"/>
    <mergeCell ref="A1512:H1512"/>
    <mergeCell ref="A1513:H1513"/>
    <mergeCell ref="A1514:H1514"/>
    <mergeCell ref="A1521:B1521"/>
    <mergeCell ref="B1523:H1523"/>
    <mergeCell ref="A1577:H1577"/>
    <mergeCell ref="C1449:E1450"/>
    <mergeCell ref="A1437:H1437"/>
    <mergeCell ref="B1447:H1447"/>
    <mergeCell ref="B1445:C1445"/>
    <mergeCell ref="A1409:H1409"/>
    <mergeCell ref="B1396:B1397"/>
    <mergeCell ref="F1396:G1396"/>
    <mergeCell ref="H1396:H1397"/>
    <mergeCell ref="A1419:H1419"/>
    <mergeCell ref="A1406:H1406"/>
    <mergeCell ref="A1414:H1414"/>
    <mergeCell ref="A1407:H1407"/>
    <mergeCell ref="A1408:H1408"/>
    <mergeCell ref="F1424:G1424"/>
    <mergeCell ref="H1424:H1425"/>
    <mergeCell ref="A1438:H1438"/>
    <mergeCell ref="B1424:B1425"/>
    <mergeCell ref="A1410:H1410"/>
    <mergeCell ref="A1413:H1413"/>
    <mergeCell ref="A1441:H1441"/>
    <mergeCell ref="B1104:H1104"/>
    <mergeCell ref="H1208:H1209"/>
    <mergeCell ref="B1154:B1155"/>
    <mergeCell ref="A1338:H1338"/>
    <mergeCell ref="B1329:H1329"/>
    <mergeCell ref="B1315:H1315"/>
    <mergeCell ref="A1332:H1332"/>
    <mergeCell ref="A1154:A1155"/>
    <mergeCell ref="C1207:E1207"/>
    <mergeCell ref="C1318:E1318"/>
    <mergeCell ref="H1319:H1320"/>
    <mergeCell ref="F1319:G1319"/>
    <mergeCell ref="B1271:H1271"/>
    <mergeCell ref="B1319:B1320"/>
    <mergeCell ref="B1195:C1195"/>
    <mergeCell ref="F1154:G1154"/>
    <mergeCell ref="H1154:H1155"/>
    <mergeCell ref="B1208:B1209"/>
    <mergeCell ref="F1208:G1208"/>
    <mergeCell ref="B1205:I1205"/>
    <mergeCell ref="A1206:I1206"/>
    <mergeCell ref="B1107:B1108"/>
    <mergeCell ref="F1107:G1107"/>
    <mergeCell ref="H1107:H1108"/>
    <mergeCell ref="C847:E847"/>
    <mergeCell ref="B628:G628"/>
    <mergeCell ref="A641:H641"/>
    <mergeCell ref="C433:E433"/>
    <mergeCell ref="B1451:B1452"/>
    <mergeCell ref="B395:I395"/>
    <mergeCell ref="A397:I397"/>
    <mergeCell ref="A472:I472"/>
    <mergeCell ref="A581:I581"/>
    <mergeCell ref="A582:I582"/>
    <mergeCell ref="A662:I662"/>
    <mergeCell ref="A663:I663"/>
    <mergeCell ref="A432:H432"/>
    <mergeCell ref="C487:E487"/>
    <mergeCell ref="B543:B544"/>
    <mergeCell ref="A541:H541"/>
    <mergeCell ref="A506:H506"/>
    <mergeCell ref="A589:H589"/>
    <mergeCell ref="A505:H505"/>
    <mergeCell ref="A503:H503"/>
    <mergeCell ref="A509:H509"/>
    <mergeCell ref="F488:G488"/>
    <mergeCell ref="A1102:H1102"/>
    <mergeCell ref="A1103:H1103"/>
  </mergeCells>
  <pageMargins left="0.2" right="0.2" top="0.25" bottom="0.25" header="0.25" footer="0.25"/>
  <pageSetup paperSize="9" scale="93" orientation="portrait" r:id="rId1"/>
  <ignoredErrors>
    <ignoredError sqref="D285:D286 F221 F246 F248 D296 E1172 D1259:E1259 D1263:E1263 F268:F269 F240:F241 D292:D293 E1224:E1225 E1248:E1249 D786 F276 D704 D758:E759 D783:D784 D772:D776 D1160 E1185 E1266:E1268 F250 E1177:E1178 D1056 E1180 D981:E983 D1187:E1187 D1231:E1231 D752:E755 H216 E1244 C1224:D1224 E1236:E1239 C1233 E343 H1588:H1589 D1162:D1164 E1233:E1234 D760 E1222 F217:F219 F271" formula="1"/>
    <ignoredError sqref="C908:D908 C1794 C2197:E2197 C926 D657 C580 E580:F580 D926:E926 D1794:E1794" formulaRange="1"/>
    <ignoredError sqref="G161 F854 F1006:G1010 G1157:H1157 G213:G216 F1843:F1845 F2090:G2090 F2298:G2299 F2412:G2414 F696:G696 F906:G907 F1324:G1326 F1402:G1402 F1428:G1431 F1456:F1458 G1481:G1484 F1502:G1504 F1554:G1556 F1607:G1608 F1654:G1654 F1685:G1686 F1735:G1736 F1786:G1793 F1807:G1808 G1841:G1845 F1862:G1863 F1915:G1917 F1958:G1959 F2007:F2009 G2007:G2008 F2104:F2105 G2104 F2208:F2209 F2347:G2347 F2360:G2362 H651:H656 F653:G656 G790:H790 F882 F748 F2467:F2470 G2466:H2471 F1483:F1485 H1500:H1505 F1737 F2196:G2196 F1056 F389:F392 G157 G851:H855 F786:G786 F1175:H1178 F1264:H1265 F1263:G1263 F1532:G1534 F1864 F2041:G2043 F1991 F2144:G2145 G266 F196:G199 F211:G211 F203:G205 G387:H392 F1224:F1225 F1212:G1217 F1116:G1116 H2410:H2415 H2346:H2348 H2358:H2363 H2295:H2300 H2205:H2210 H2195:H2197 H2141:H2146 H2107 H2090:H2092 H2039:H2044 H2005:H2010 H1990:H1992 H1956:H1961 F1940:H1940 H1913:H1918 H1860:H1865 H1805:H1810 H1785:H1794 H1733:H1738 H1682:H1687 H1651:H1656 H1637:H1638 H1605:H1610 F1609 F1592:G1592 H1552:H1557 H1530:H1535 H1427:H1432 H1399:H1404 H1322:H1327 H1211:H1217 H1116:H1117 F1020:H1021 H1006:H1011 H919:H921 H905:H908 G138:G141 H131:H141 F214:F215 F291:F295 F207 H1892:H1893 F1892:G1892 F2397:H2399 H695:H701 F698:G701 F1585 H303:H307 F304:G306 F190:G194 H238 G142:H153 H156:H158 H618 F620 G695 G861:H873 G876:H876 H875 H877 G878:H883 F978 F1057:G1077 F1079 F1080:G1085 F1185:H1190 F1182:F1184 H1182:H1184 G1184 G1269 G1211 F1960 F266:F267 H194:H200 G200 H291 H393 G546:H546 G491:H491 G337 F158 H160:H163 H740:H749 F464 H621:H626 G618:G626 F877 G976:G984 H1065:H1066 H1057:H1059 F1403 F1587:G1587 F1588 F1809 H1888:H1889 F1891 F1937 F2244:F2249 H2244:H2249 G2248 H211:H212 H245:H250 H257:H260 H269:H271 F277:H284 F289:H290 F285:G285 F286:H287 F288:G288 F718:H723 F779:H781 H856:H860 F740:G747 F772:H777 F952:G973 H968:H969 H1071:H1086 F1227:F1235 G1224:H1235 H1236 F1158:H1173 F1242:H1242 G262:G263 G340 F867 F1111 H575 G1454:H1459 G135 G441 F922:F925 G924:H925 H266:H267 G497:H497 H492:H495 G551:H551 F547:H550 G575:G576 F576 G1590 H214:H215 H242:H243 G291:G297 H297 F1240:H1240 H1110:H1114 F1112:G1114 H2450 H262:H264 F262:F264 H1179:H1180 H254:H255 H1841:H1846 H1936:H1938 H2101:H2105 F1218:H1219 F1838:H1839 F257:G261 G560:H561 G563:H564 G566:H566 G572:H573 G594:H616 F702:H704 H753:H770 F749:G770 F783:G784 F714:H716 F729:H730 G974 F1251:H1253 F181:H187 G1378:H1384 F201:G201 H205 H207:H209 F208:G209 F178:G180 F1222:H1222 F1259:H1260 H1634:H1635 F732:H737 H725:H727 F724:G727 F1246:H1249 F708:H712 H705:H707 G299:H301 H240" evalError="1"/>
    <ignoredError sqref="D132:E132 D140:E140 D150 F147 F148 F149 F151 F152 F153 F157 F161 F163 F162 A177:B177 F131 F133:F137 F139 D146:E146 F141:F145 F132 F140 F150 F164 F146 E159 G92 E150 C150 C140 G62:G64" numberStoredAsText="1"/>
    <ignoredError sqref="F138" evalError="1" numberStoredAsText="1"/>
    <ignoredError sqref="F245 F247 F249 F1029:G1029 F1157 G276 H292:H296 F697:G697 H752 H786 H1263 F229:F239 F270 G245:G250 H1029:H1030 H231:H237 G221:H221 F1179:G1180 F981:F983 F224:H228 F1236:G1236 F1237:H1239 F1243:H1244 G229:G243 F242:F243 H783:H784 F1025:H1027 F1022:H1022 G217 F223:G223 G218:H219 G268:G271" evalError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58"/>
  <sheetViews>
    <sheetView topLeftCell="A25" workbookViewId="0">
      <selection activeCell="J55" sqref="J55"/>
    </sheetView>
  </sheetViews>
  <sheetFormatPr defaultRowHeight="15" x14ac:dyDescent="0.25"/>
  <cols>
    <col min="1" max="1" width="5.7109375" customWidth="1"/>
    <col min="2" max="2" width="16.140625" customWidth="1"/>
    <col min="3" max="5" width="13.7109375" customWidth="1"/>
  </cols>
  <sheetData>
    <row r="3" spans="1:1" x14ac:dyDescent="0.25">
      <c r="A3" t="s">
        <v>55</v>
      </c>
    </row>
    <row r="4" spans="1:1" x14ac:dyDescent="0.25">
      <c r="A4" t="s">
        <v>553</v>
      </c>
    </row>
    <row r="6" spans="1:1" x14ac:dyDescent="0.25">
      <c r="A6" t="s">
        <v>607</v>
      </c>
    </row>
    <row r="7" spans="1:1" x14ac:dyDescent="0.25">
      <c r="A7" t="s">
        <v>614</v>
      </c>
    </row>
    <row r="8" spans="1:1" x14ac:dyDescent="0.25">
      <c r="A8" t="s">
        <v>613</v>
      </c>
    </row>
    <row r="9" spans="1:1" x14ac:dyDescent="0.25">
      <c r="A9" t="s">
        <v>608</v>
      </c>
    </row>
    <row r="10" spans="1:1" x14ac:dyDescent="0.25">
      <c r="A10" t="s">
        <v>616</v>
      </c>
    </row>
    <row r="11" spans="1:1" x14ac:dyDescent="0.25">
      <c r="A11" t="s">
        <v>615</v>
      </c>
    </row>
    <row r="12" spans="1:1" x14ac:dyDescent="0.25">
      <c r="A12" t="s">
        <v>609</v>
      </c>
    </row>
    <row r="13" spans="1:1" x14ac:dyDescent="0.25">
      <c r="A13" t="s">
        <v>610</v>
      </c>
    </row>
    <row r="14" spans="1:1" x14ac:dyDescent="0.25">
      <c r="A14" t="s">
        <v>611</v>
      </c>
    </row>
    <row r="15" spans="1:1" x14ac:dyDescent="0.25">
      <c r="A15" t="s">
        <v>617</v>
      </c>
    </row>
    <row r="16" spans="1:1" x14ac:dyDescent="0.25">
      <c r="A16" t="s">
        <v>618</v>
      </c>
    </row>
    <row r="18" spans="1:8" x14ac:dyDescent="0.25">
      <c r="A18" t="s">
        <v>612</v>
      </c>
    </row>
    <row r="20" spans="1:8" ht="16.5" x14ac:dyDescent="0.25">
      <c r="A20" s="55"/>
      <c r="B20" s="202" t="s">
        <v>571</v>
      </c>
      <c r="C20" s="55"/>
      <c r="D20" s="55"/>
      <c r="E20" s="55"/>
      <c r="F20" s="55"/>
      <c r="G20" s="55"/>
      <c r="H20" s="24"/>
    </row>
    <row r="21" spans="1:8" ht="16.5" x14ac:dyDescent="0.25">
      <c r="A21" s="51"/>
      <c r="B21" s="66"/>
      <c r="C21" s="760" t="s">
        <v>108</v>
      </c>
      <c r="D21" s="760"/>
      <c r="E21" s="760"/>
      <c r="F21" s="51"/>
      <c r="G21" s="51"/>
      <c r="H21" s="30"/>
    </row>
    <row r="22" spans="1:8" ht="16.5" x14ac:dyDescent="0.25">
      <c r="A22" s="31" t="s">
        <v>38</v>
      </c>
      <c r="B22" s="762" t="s">
        <v>39</v>
      </c>
      <c r="C22" s="120" t="s">
        <v>59</v>
      </c>
      <c r="D22" s="161" t="s">
        <v>351</v>
      </c>
      <c r="E22" s="120" t="s">
        <v>59</v>
      </c>
      <c r="F22" s="766" t="s">
        <v>41</v>
      </c>
      <c r="G22" s="767"/>
      <c r="H22" s="769" t="s">
        <v>10</v>
      </c>
    </row>
    <row r="23" spans="1:8" ht="11.25" customHeight="1" x14ac:dyDescent="0.25">
      <c r="A23" s="32" t="s">
        <v>339</v>
      </c>
      <c r="B23" s="763"/>
      <c r="C23" s="33" t="s">
        <v>513</v>
      </c>
      <c r="D23" s="180" t="s">
        <v>552</v>
      </c>
      <c r="E23" s="33" t="s">
        <v>562</v>
      </c>
      <c r="F23" s="34" t="s">
        <v>8</v>
      </c>
      <c r="G23" s="34" t="s">
        <v>9</v>
      </c>
      <c r="H23" s="770"/>
    </row>
    <row r="24" spans="1:8" ht="16.5" x14ac:dyDescent="0.25">
      <c r="A24" s="74">
        <v>1</v>
      </c>
      <c r="B24" s="126">
        <v>2</v>
      </c>
      <c r="C24" s="127">
        <v>3</v>
      </c>
      <c r="D24" s="153">
        <v>4</v>
      </c>
      <c r="E24" s="127">
        <v>5</v>
      </c>
      <c r="F24" s="127">
        <v>6</v>
      </c>
      <c r="G24" s="127">
        <v>7</v>
      </c>
      <c r="H24" s="129">
        <v>8</v>
      </c>
    </row>
    <row r="25" spans="1:8" ht="26.25" customHeight="1" x14ac:dyDescent="0.3">
      <c r="A25" s="41">
        <v>111</v>
      </c>
      <c r="B25" s="42" t="s">
        <v>128</v>
      </c>
      <c r="C25" s="47">
        <v>6305412.25</v>
      </c>
      <c r="D25" s="43">
        <v>18822761.359999999</v>
      </c>
      <c r="E25" s="211">
        <v>4852095.3600000003</v>
      </c>
      <c r="F25" s="44">
        <f t="shared" ref="F25:F31" si="0">E25/C25</f>
        <v>0.76951278800208511</v>
      </c>
      <c r="G25" s="36">
        <f t="shared" ref="G25:G31" si="1">E25/D25</f>
        <v>0.25777808405471919</v>
      </c>
      <c r="H25" s="46">
        <f>E25/E31</f>
        <v>0.53423484976985325</v>
      </c>
    </row>
    <row r="26" spans="1:8" ht="26.25" customHeight="1" x14ac:dyDescent="0.3">
      <c r="A26" s="41">
        <v>130</v>
      </c>
      <c r="B26" s="42" t="s">
        <v>129</v>
      </c>
      <c r="C26" s="47">
        <v>1135775.5900000001</v>
      </c>
      <c r="D26" s="47">
        <v>5324913.7699999996</v>
      </c>
      <c r="E26" s="211">
        <v>1321300.33</v>
      </c>
      <c r="F26" s="44">
        <f t="shared" si="0"/>
        <v>1.1633462997738839</v>
      </c>
      <c r="G26" s="36">
        <f t="shared" si="1"/>
        <v>0.24813553553562995</v>
      </c>
      <c r="H26" s="46">
        <f>E26/E31</f>
        <v>0.14548038134568064</v>
      </c>
    </row>
    <row r="27" spans="1:8" ht="24" customHeight="1" x14ac:dyDescent="0.3">
      <c r="A27" s="41">
        <v>132</v>
      </c>
      <c r="B27" s="42" t="s">
        <v>130</v>
      </c>
      <c r="C27" s="47">
        <v>306957.26</v>
      </c>
      <c r="D27" s="47">
        <v>1054775</v>
      </c>
      <c r="E27" s="211">
        <v>321221.63</v>
      </c>
      <c r="F27" s="44">
        <f t="shared" si="0"/>
        <v>1.0464702154299919</v>
      </c>
      <c r="G27" s="36">
        <f t="shared" si="1"/>
        <v>0.30454042805337633</v>
      </c>
      <c r="H27" s="46">
        <f>E27/E31</f>
        <v>3.5367769285943589E-2</v>
      </c>
    </row>
    <row r="28" spans="1:8" ht="27.75" customHeight="1" x14ac:dyDescent="0.3">
      <c r="A28" s="41">
        <v>200</v>
      </c>
      <c r="B28" s="42" t="s">
        <v>131</v>
      </c>
      <c r="C28" s="47">
        <v>100339.2</v>
      </c>
      <c r="D28" s="47">
        <v>1204517</v>
      </c>
      <c r="E28" s="211">
        <v>118356.96</v>
      </c>
      <c r="F28" s="44">
        <f t="shared" si="0"/>
        <v>1.179568503635668</v>
      </c>
      <c r="G28" s="36">
        <f t="shared" si="1"/>
        <v>9.82609294845984E-2</v>
      </c>
      <c r="H28" s="46">
        <f>E28/E31</f>
        <v>1.3031568436613853E-2</v>
      </c>
    </row>
    <row r="29" spans="1:8" ht="24.75" customHeight="1" x14ac:dyDescent="0.3">
      <c r="A29" s="41">
        <v>300</v>
      </c>
      <c r="B29" s="42" t="s">
        <v>132</v>
      </c>
      <c r="C29" s="47">
        <v>839087.87</v>
      </c>
      <c r="D29" s="47">
        <v>13670576.84</v>
      </c>
      <c r="E29" s="211">
        <v>2469352.27</v>
      </c>
      <c r="F29" s="44">
        <f t="shared" si="0"/>
        <v>2.9429006881007589</v>
      </c>
      <c r="G29" s="36">
        <f t="shared" si="1"/>
        <v>0.18063263159274265</v>
      </c>
      <c r="H29" s="46">
        <f>E29/E31</f>
        <v>0.27188543116190861</v>
      </c>
    </row>
    <row r="30" spans="1:8" ht="16.5" x14ac:dyDescent="0.3">
      <c r="A30" s="41">
        <v>38</v>
      </c>
      <c r="B30" s="42" t="s">
        <v>496</v>
      </c>
      <c r="C30" s="47">
        <v>0</v>
      </c>
      <c r="D30" s="47">
        <v>0</v>
      </c>
      <c r="E30" s="47">
        <v>0</v>
      </c>
      <c r="F30" s="44"/>
      <c r="G30" s="36"/>
      <c r="H30" s="46"/>
    </row>
    <row r="31" spans="1:8" ht="16.5" x14ac:dyDescent="0.25">
      <c r="A31" s="61"/>
      <c r="B31" s="67" t="s">
        <v>54</v>
      </c>
      <c r="C31" s="197">
        <f>C25+C26+C27+C28+C29</f>
        <v>8687572.1699999999</v>
      </c>
      <c r="D31" s="197">
        <f>D25+D26+D27+D28+D29+D30</f>
        <v>40077543.969999999</v>
      </c>
      <c r="E31" s="197">
        <f t="shared" ref="E31" si="2">E25+E26+E27+E28+E29</f>
        <v>9082326.5500000007</v>
      </c>
      <c r="F31" s="68">
        <f t="shared" si="0"/>
        <v>1.0454389756165905</v>
      </c>
      <c r="G31" s="35">
        <f t="shared" si="1"/>
        <v>0.22661884063550816</v>
      </c>
      <c r="H31" s="45">
        <f>H25+H26+H27+H28+H29</f>
        <v>1</v>
      </c>
    </row>
    <row r="34" spans="1:1" x14ac:dyDescent="0.25">
      <c r="A34" t="s">
        <v>619</v>
      </c>
    </row>
    <row r="35" spans="1:1" x14ac:dyDescent="0.25">
      <c r="A35" t="s">
        <v>620</v>
      </c>
    </row>
    <row r="36" spans="1:1" x14ac:dyDescent="0.25">
      <c r="A36" t="s">
        <v>621</v>
      </c>
    </row>
    <row r="37" spans="1:1" x14ac:dyDescent="0.25">
      <c r="A37" t="s">
        <v>622</v>
      </c>
    </row>
    <row r="38" spans="1:1" x14ac:dyDescent="0.25">
      <c r="A38" t="s">
        <v>623</v>
      </c>
    </row>
    <row r="39" spans="1:1" x14ac:dyDescent="0.25">
      <c r="A39" t="s">
        <v>624</v>
      </c>
    </row>
    <row r="40" spans="1:1" x14ac:dyDescent="0.25">
      <c r="A40" t="s">
        <v>625</v>
      </c>
    </row>
    <row r="41" spans="1:1" x14ac:dyDescent="0.25">
      <c r="A41" t="s">
        <v>626</v>
      </c>
    </row>
    <row r="42" spans="1:1" x14ac:dyDescent="0.25">
      <c r="A42" t="s">
        <v>627</v>
      </c>
    </row>
    <row r="50" spans="1:1" x14ac:dyDescent="0.25">
      <c r="A50" t="s">
        <v>628</v>
      </c>
    </row>
    <row r="51" spans="1:1" x14ac:dyDescent="0.25">
      <c r="A51" t="s">
        <v>629</v>
      </c>
    </row>
    <row r="52" spans="1:1" x14ac:dyDescent="0.25">
      <c r="A52" t="s">
        <v>634</v>
      </c>
    </row>
    <row r="53" spans="1:1" x14ac:dyDescent="0.25">
      <c r="A53" t="s">
        <v>630</v>
      </c>
    </row>
    <row r="54" spans="1:1" x14ac:dyDescent="0.25">
      <c r="A54" t="s">
        <v>631</v>
      </c>
    </row>
    <row r="55" spans="1:1" x14ac:dyDescent="0.25">
      <c r="A55" t="s">
        <v>632</v>
      </c>
    </row>
    <row r="56" spans="1:1" x14ac:dyDescent="0.25">
      <c r="A56" t="s">
        <v>633</v>
      </c>
    </row>
    <row r="57" spans="1:1" x14ac:dyDescent="0.25">
      <c r="A57" t="s">
        <v>635</v>
      </c>
    </row>
    <row r="58" spans="1:1" x14ac:dyDescent="0.25">
      <c r="A58" t="s">
        <v>636</v>
      </c>
    </row>
  </sheetData>
  <mergeCells count="4">
    <mergeCell ref="C21:E21"/>
    <mergeCell ref="B22:B23"/>
    <mergeCell ref="F22:G22"/>
    <mergeCell ref="H22:H23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2026-04-15T11:42:49Z</dcterms:modified>
</cp:coreProperties>
</file>