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hidePivotFieldList="1" defaultThemeVersion="124226"/>
  <bookViews>
    <workbookView xWindow="-120" yWindow="-120" windowWidth="29040" windowHeight="15720"/>
  </bookViews>
  <sheets>
    <sheet name="FINAL I-IX 2023 " sheetId="7" r:id="rId1"/>
    <sheet name="Sheet1" sheetId="9" r:id="rId2"/>
  </sheets>
  <definedNames>
    <definedName name="_xlnm.Print_Area" localSheetId="0">'FINAL I-IX 2023 '!$A$1:$I$2858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0" i="7" l="1"/>
  <c r="F271" i="7"/>
  <c r="F222" i="7" l="1"/>
  <c r="F223" i="7"/>
  <c r="H1854" i="7"/>
  <c r="G1854" i="7"/>
  <c r="F365" i="7" l="1"/>
  <c r="F1351" i="7" l="1"/>
  <c r="F1350" i="7"/>
  <c r="F1349" i="7"/>
  <c r="F1348" i="7"/>
  <c r="F727" i="7" l="1"/>
  <c r="F641" i="7"/>
  <c r="I632" i="7" s="1"/>
  <c r="G632" i="7"/>
  <c r="H632" i="7"/>
  <c r="E727" i="7" l="1"/>
  <c r="G638" i="7"/>
  <c r="G639" i="7"/>
  <c r="G640" i="7"/>
  <c r="E639" i="7"/>
  <c r="H639" i="7" s="1"/>
  <c r="E638" i="7"/>
  <c r="H638" i="7" s="1"/>
  <c r="E608" i="7"/>
  <c r="E640" i="7" s="1"/>
  <c r="H640" i="7" s="1"/>
  <c r="E641" i="7" l="1"/>
  <c r="H1425" i="7"/>
  <c r="H1414" i="7"/>
  <c r="H1415" i="7"/>
  <c r="H1416" i="7"/>
  <c r="H1413" i="7"/>
  <c r="G1414" i="7"/>
  <c r="G1415" i="7"/>
  <c r="G1416" i="7"/>
  <c r="G1413" i="7"/>
  <c r="H1411" i="7"/>
  <c r="G1411" i="7"/>
  <c r="H1404" i="7"/>
  <c r="H1405" i="7"/>
  <c r="H1407" i="7"/>
  <c r="H1403" i="7"/>
  <c r="G1404" i="7"/>
  <c r="G1405" i="7"/>
  <c r="G1407" i="7"/>
  <c r="G1403" i="7"/>
  <c r="D1417" i="7"/>
  <c r="D1412" i="7"/>
  <c r="D1410" i="7"/>
  <c r="D1409" i="7"/>
  <c r="D1406" i="7"/>
  <c r="D1402" i="7" s="1"/>
  <c r="D1399" i="7"/>
  <c r="D1397" i="7"/>
  <c r="D1384" i="7"/>
  <c r="D1383" i="7" s="1"/>
  <c r="D1381" i="7"/>
  <c r="D1370" i="7" s="1"/>
  <c r="D1339" i="7"/>
  <c r="D1334" i="7"/>
  <c r="D1330" i="7"/>
  <c r="D1329" i="7" s="1"/>
  <c r="D1325" i="7"/>
  <c r="D1319" i="7"/>
  <c r="D1317" i="7"/>
  <c r="D1316" i="7"/>
  <c r="D1315" i="7"/>
  <c r="D1314" i="7"/>
  <c r="D1313" i="7"/>
  <c r="E1260" i="7"/>
  <c r="E1259" i="7"/>
  <c r="H1261" i="7"/>
  <c r="G1261" i="7"/>
  <c r="D1220" i="7"/>
  <c r="D1217" i="7"/>
  <c r="D1213" i="7"/>
  <c r="D1194" i="7"/>
  <c r="D1140" i="7"/>
  <c r="D1099" i="7"/>
  <c r="D1096" i="7"/>
  <c r="D1091" i="7"/>
  <c r="D1087" i="7"/>
  <c r="D1084" i="7"/>
  <c r="D1081" i="7"/>
  <c r="D1073" i="7"/>
  <c r="D1018" i="7"/>
  <c r="D980" i="7"/>
  <c r="D977" i="7"/>
  <c r="D972" i="7"/>
  <c r="D968" i="7"/>
  <c r="D962" i="7"/>
  <c r="D954" i="7"/>
  <c r="E863" i="7"/>
  <c r="G865" i="7"/>
  <c r="H865" i="7"/>
  <c r="E842" i="7"/>
  <c r="E841" i="7"/>
  <c r="E800" i="7"/>
  <c r="G809" i="7"/>
  <c r="H809" i="7"/>
  <c r="D869" i="7"/>
  <c r="D866" i="7" s="1"/>
  <c r="D863" i="7"/>
  <c r="D859" i="7"/>
  <c r="D858" i="7"/>
  <c r="D857" i="7"/>
  <c r="D856" i="7"/>
  <c r="D843" i="7"/>
  <c r="D838" i="7"/>
  <c r="D835" i="7"/>
  <c r="D831" i="7"/>
  <c r="D824" i="7"/>
  <c r="D823" i="7"/>
  <c r="D819" i="7"/>
  <c r="D810" i="7" s="1"/>
  <c r="D807" i="7"/>
  <c r="D805" i="7"/>
  <c r="D789" i="7"/>
  <c r="D785" i="7"/>
  <c r="D776" i="7"/>
  <c r="D727" i="7"/>
  <c r="D686" i="7"/>
  <c r="D683" i="7"/>
  <c r="D678" i="7"/>
  <c r="D674" i="7"/>
  <c r="D668" i="7"/>
  <c r="D660" i="7"/>
  <c r="D608" i="7"/>
  <c r="D534" i="7"/>
  <c r="D522" i="7"/>
  <c r="D517" i="7"/>
  <c r="D513" i="7"/>
  <c r="D507" i="7"/>
  <c r="D499" i="7"/>
  <c r="D484" i="7"/>
  <c r="D459" i="7"/>
  <c r="E430" i="7" s="1"/>
  <c r="D1408" i="7" l="1"/>
  <c r="D820" i="7"/>
  <c r="D1311" i="7"/>
  <c r="D1393" i="7"/>
  <c r="D365" i="7" l="1"/>
  <c r="D362" i="7"/>
  <c r="D289" i="7"/>
  <c r="D280" i="7"/>
  <c r="F281" i="7"/>
  <c r="F284" i="7"/>
  <c r="D271" i="7"/>
  <c r="E219" i="7"/>
  <c r="E216" i="7"/>
  <c r="E213" i="7"/>
  <c r="E210" i="7"/>
  <c r="E206" i="7"/>
  <c r="E200" i="7"/>
  <c r="E192" i="7"/>
  <c r="D223" i="7" l="1"/>
  <c r="D222" i="7"/>
  <c r="D216" i="7"/>
  <c r="D213" i="7"/>
  <c r="D210" i="7"/>
  <c r="D206" i="7"/>
  <c r="D200" i="7"/>
  <c r="D192" i="7"/>
  <c r="D219" i="7" l="1"/>
  <c r="H1385" i="7"/>
  <c r="G1385" i="7"/>
  <c r="F289" i="7"/>
  <c r="H286" i="7"/>
  <c r="G286" i="7"/>
  <c r="I286" i="7" l="1"/>
  <c r="F285" i="7"/>
  <c r="F213" i="7"/>
  <c r="E1562" i="7"/>
  <c r="D1562" i="7"/>
  <c r="F1562" i="7"/>
  <c r="G1562" i="7" l="1"/>
  <c r="H1562" i="7"/>
  <c r="H609" i="7" l="1"/>
  <c r="G817" i="7"/>
  <c r="H817" i="7"/>
  <c r="E263" i="7" l="1"/>
  <c r="F263" i="7"/>
  <c r="G262" i="7"/>
  <c r="H262" i="7" s="1"/>
  <c r="H555" i="7"/>
  <c r="G555" i="7"/>
  <c r="E1412" i="7"/>
  <c r="E1161" i="7"/>
  <c r="I262" i="7" l="1"/>
  <c r="E872" i="7"/>
  <c r="E499" i="7" l="1"/>
  <c r="E485" i="7"/>
  <c r="E483" i="7"/>
  <c r="E482" i="7"/>
  <c r="E481" i="7"/>
  <c r="E480" i="7"/>
  <c r="F678" i="7" l="1"/>
  <c r="H346" i="7" l="1"/>
  <c r="G346" i="7"/>
  <c r="H342" i="7"/>
  <c r="G342" i="7"/>
  <c r="H293" i="7"/>
  <c r="G293" i="7"/>
  <c r="D279" i="7"/>
  <c r="D263" i="7"/>
  <c r="H321" i="7"/>
  <c r="G321" i="7"/>
  <c r="G278" i="7"/>
  <c r="E2480" i="7" l="1"/>
  <c r="F2480" i="7"/>
  <c r="D2480" i="7"/>
  <c r="E2478" i="7"/>
  <c r="F2478" i="7"/>
  <c r="D2478" i="7"/>
  <c r="E2477" i="7"/>
  <c r="F2477" i="7"/>
  <c r="D2477" i="7"/>
  <c r="E2476" i="7"/>
  <c r="F2476" i="7"/>
  <c r="D2476" i="7"/>
  <c r="E2481" i="7" l="1"/>
  <c r="G2478" i="7"/>
  <c r="D2481" i="7"/>
  <c r="G2480" i="7"/>
  <c r="H2478" i="7"/>
  <c r="H2476" i="7"/>
  <c r="G2477" i="7"/>
  <c r="G2479" i="7"/>
  <c r="H2480" i="7"/>
  <c r="F2481" i="7"/>
  <c r="H2477" i="7"/>
  <c r="H2479" i="7"/>
  <c r="G2476" i="7"/>
  <c r="H2481" i="7" l="1"/>
  <c r="G2481" i="7"/>
  <c r="I2477" i="7"/>
  <c r="I2478" i="7"/>
  <c r="I2480" i="7"/>
  <c r="I2476" i="7"/>
  <c r="I2479" i="7"/>
  <c r="I2481" i="7" l="1"/>
  <c r="E2123" i="7" l="1"/>
  <c r="F2123" i="7"/>
  <c r="D2123" i="7"/>
  <c r="E2124" i="7"/>
  <c r="F2124" i="7"/>
  <c r="F1412" i="7" l="1"/>
  <c r="I1416" i="7" s="1"/>
  <c r="E1402" i="7"/>
  <c r="H1382" i="7"/>
  <c r="G1382" i="7"/>
  <c r="F1213" i="7" l="1"/>
  <c r="F1140" i="7"/>
  <c r="E866" i="7" l="1"/>
  <c r="G868" i="7"/>
  <c r="H868" i="7"/>
  <c r="F843" i="7"/>
  <c r="G854" i="7"/>
  <c r="H854" i="7"/>
  <c r="G636" i="7" l="1"/>
  <c r="H636" i="7"/>
  <c r="G635" i="7"/>
  <c r="H635" i="7"/>
  <c r="G634" i="7"/>
  <c r="H634" i="7"/>
  <c r="G633" i="7"/>
  <c r="H633" i="7"/>
  <c r="G631" i="7"/>
  <c r="H631" i="7"/>
  <c r="G627" i="7"/>
  <c r="H627" i="7"/>
  <c r="I634" i="7" l="1"/>
  <c r="I640" i="7"/>
  <c r="I639" i="7"/>
  <c r="I638" i="7"/>
  <c r="I633" i="7"/>
  <c r="I635" i="7"/>
  <c r="I636" i="7"/>
  <c r="I637" i="7"/>
  <c r="I631" i="7"/>
  <c r="I627" i="7"/>
  <c r="F279" i="7" l="1"/>
  <c r="I278" i="7" s="1"/>
  <c r="H278" i="7"/>
  <c r="E1429" i="7" l="1"/>
  <c r="E1163" i="7"/>
  <c r="E874" i="7"/>
  <c r="H1400" i="7" l="1"/>
  <c r="G1380" i="7"/>
  <c r="H1380" i="7"/>
  <c r="E1370" i="7" l="1"/>
  <c r="E1339" i="7" l="1"/>
  <c r="E1428" i="7"/>
  <c r="E1427" i="7"/>
  <c r="E1213" i="7"/>
  <c r="H1156" i="7"/>
  <c r="G1156" i="7"/>
  <c r="G1164" i="7"/>
  <c r="G1163" i="7"/>
  <c r="H1160" i="7"/>
  <c r="G1160" i="7"/>
  <c r="H1154" i="7"/>
  <c r="G1154" i="7"/>
  <c r="F1165" i="7"/>
  <c r="I1164" i="7" s="1"/>
  <c r="D1165" i="7"/>
  <c r="H1163" i="7"/>
  <c r="E1164" i="7"/>
  <c r="H1164" i="7" s="1"/>
  <c r="H1095" i="7"/>
  <c r="G1095" i="7"/>
  <c r="E1018" i="7"/>
  <c r="H976" i="7"/>
  <c r="G976" i="7"/>
  <c r="E843" i="7"/>
  <c r="E810" i="7"/>
  <c r="F789" i="7"/>
  <c r="I798" i="7" s="1"/>
  <c r="H812" i="7"/>
  <c r="G812" i="7"/>
  <c r="E789" i="7"/>
  <c r="H798" i="7"/>
  <c r="G798" i="7"/>
  <c r="H794" i="7"/>
  <c r="G794" i="7"/>
  <c r="H682" i="7"/>
  <c r="G682" i="7"/>
  <c r="I1154" i="7" l="1"/>
  <c r="I1156" i="7"/>
  <c r="I1160" i="7"/>
  <c r="I1163" i="7"/>
  <c r="E2513" i="7" l="1"/>
  <c r="F2513" i="7"/>
  <c r="D2513" i="7"/>
  <c r="D2518" i="7"/>
  <c r="G1412" i="7"/>
  <c r="I794" i="7" l="1"/>
  <c r="E484" i="7" l="1"/>
  <c r="D344" i="7"/>
  <c r="E325" i="7"/>
  <c r="D371" i="7"/>
  <c r="D332" i="7"/>
  <c r="D305" i="7"/>
  <c r="I215" i="7"/>
  <c r="I214" i="7"/>
  <c r="H215" i="7"/>
  <c r="H214" i="7"/>
  <c r="G215" i="7"/>
  <c r="G214" i="7"/>
  <c r="D610" i="7" l="1"/>
  <c r="F14" i="9" l="1"/>
  <c r="I10" i="9" s="1"/>
  <c r="D14" i="9"/>
  <c r="H12" i="9"/>
  <c r="G12" i="9"/>
  <c r="H11" i="9"/>
  <c r="G11" i="9"/>
  <c r="G10" i="9"/>
  <c r="E10" i="9"/>
  <c r="H10" i="9" s="1"/>
  <c r="H9" i="9"/>
  <c r="G9" i="9"/>
  <c r="H8" i="9"/>
  <c r="G8" i="9"/>
  <c r="I11" i="9" l="1"/>
  <c r="I8" i="9"/>
  <c r="I9" i="9"/>
  <c r="E14" i="9"/>
  <c r="I12" i="9"/>
  <c r="G14" i="9"/>
  <c r="H14" i="9"/>
  <c r="I14" i="9" l="1"/>
  <c r="D1494" i="7" l="1"/>
  <c r="E1494" i="7"/>
  <c r="F1494" i="7"/>
  <c r="D1495" i="7"/>
  <c r="E1495" i="7"/>
  <c r="F1495" i="7"/>
  <c r="G1496" i="7"/>
  <c r="H1496" i="7"/>
  <c r="D1497" i="7"/>
  <c r="E1497" i="7"/>
  <c r="F1497" i="7"/>
  <c r="G1498" i="7"/>
  <c r="H1498" i="7"/>
  <c r="G1494" i="7" l="1"/>
  <c r="D1499" i="7"/>
  <c r="H1495" i="7"/>
  <c r="H1497" i="7"/>
  <c r="G1497" i="7"/>
  <c r="E1499" i="7"/>
  <c r="H1494" i="7"/>
  <c r="G1495" i="7"/>
  <c r="F1499" i="7"/>
  <c r="I1497" i="7" l="1"/>
  <c r="I1498" i="7"/>
  <c r="I1496" i="7"/>
  <c r="G1499" i="7"/>
  <c r="H1499" i="7"/>
  <c r="I1494" i="7"/>
  <c r="I1495" i="7"/>
  <c r="I1499" i="7" l="1"/>
  <c r="E2840" i="7" l="1"/>
  <c r="H2839" i="7"/>
  <c r="G2839" i="7"/>
  <c r="H2838" i="7"/>
  <c r="G2838" i="7"/>
  <c r="F2837" i="7"/>
  <c r="E2837" i="7"/>
  <c r="D2837" i="7"/>
  <c r="F2836" i="7"/>
  <c r="E2836" i="7"/>
  <c r="D2836" i="7"/>
  <c r="D2821" i="7"/>
  <c r="E2819" i="7" s="1"/>
  <c r="F2812" i="7"/>
  <c r="E2812" i="7"/>
  <c r="D2812" i="7"/>
  <c r="E2811" i="7"/>
  <c r="E2813" i="7" s="1"/>
  <c r="F2769" i="7"/>
  <c r="E2769" i="7"/>
  <c r="D2769" i="7"/>
  <c r="G2768" i="7"/>
  <c r="E2768" i="7"/>
  <c r="H2768" i="7" s="1"/>
  <c r="G2767" i="7"/>
  <c r="E2767" i="7"/>
  <c r="H2767" i="7" s="1"/>
  <c r="F2766" i="7"/>
  <c r="E2766" i="7"/>
  <c r="D2766" i="7"/>
  <c r="F2765" i="7"/>
  <c r="E2765" i="7"/>
  <c r="D2765" i="7"/>
  <c r="E2750" i="7"/>
  <c r="F2749" i="7"/>
  <c r="E2749" i="7"/>
  <c r="D2749" i="7"/>
  <c r="G2701" i="7"/>
  <c r="E2701" i="7"/>
  <c r="H2701" i="7" s="1"/>
  <c r="G2700" i="7"/>
  <c r="E2700" i="7"/>
  <c r="H2700" i="7" s="1"/>
  <c r="F2699" i="7"/>
  <c r="E2699" i="7"/>
  <c r="D2699" i="7"/>
  <c r="F2698" i="7"/>
  <c r="E2698" i="7"/>
  <c r="D2698" i="7"/>
  <c r="F2689" i="7"/>
  <c r="E2689" i="7"/>
  <c r="D2689" i="7"/>
  <c r="F2688" i="7"/>
  <c r="E2688" i="7"/>
  <c r="D2688" i="7"/>
  <c r="F2632" i="7"/>
  <c r="E2632" i="7"/>
  <c r="D2632" i="7"/>
  <c r="G2631" i="7"/>
  <c r="E2631" i="7"/>
  <c r="H2631" i="7" s="1"/>
  <c r="F2630" i="7"/>
  <c r="E2630" i="7"/>
  <c r="D2630" i="7"/>
  <c r="F2629" i="7"/>
  <c r="E2629" i="7"/>
  <c r="D2629" i="7"/>
  <c r="F2628" i="7"/>
  <c r="E2628" i="7"/>
  <c r="D2628" i="7"/>
  <c r="G2574" i="7"/>
  <c r="E2574" i="7"/>
  <c r="H2574" i="7" s="1"/>
  <c r="F2573" i="7"/>
  <c r="D2573" i="7"/>
  <c r="F2572" i="7"/>
  <c r="E2572" i="7"/>
  <c r="D2572" i="7"/>
  <c r="F2571" i="7"/>
  <c r="E2571" i="7"/>
  <c r="D2571" i="7"/>
  <c r="F2570" i="7"/>
  <c r="E2570" i="7"/>
  <c r="D2570" i="7"/>
  <c r="F2533" i="7"/>
  <c r="E2533" i="7"/>
  <c r="D2533" i="7"/>
  <c r="F2532" i="7"/>
  <c r="E2532" i="7"/>
  <c r="D2532" i="7"/>
  <c r="F2531" i="7"/>
  <c r="E2531" i="7"/>
  <c r="D2531" i="7"/>
  <c r="F2530" i="7"/>
  <c r="E2530" i="7"/>
  <c r="D2530" i="7"/>
  <c r="F2529" i="7"/>
  <c r="E2529" i="7"/>
  <c r="D2529" i="7"/>
  <c r="F2518" i="7"/>
  <c r="F2517" i="7"/>
  <c r="D2517" i="7"/>
  <c r="D2516" i="7" s="1"/>
  <c r="E2516" i="7"/>
  <c r="F2514" i="7"/>
  <c r="E2514" i="7"/>
  <c r="D2514" i="7"/>
  <c r="H2513" i="7"/>
  <c r="G2513" i="7"/>
  <c r="F2512" i="7"/>
  <c r="E2512" i="7"/>
  <c r="D2512" i="7"/>
  <c r="F2452" i="7"/>
  <c r="E2452" i="7"/>
  <c r="F2451" i="7"/>
  <c r="E2451" i="7"/>
  <c r="D2451" i="7"/>
  <c r="F2450" i="7"/>
  <c r="E2450" i="7"/>
  <c r="D2450" i="7"/>
  <c r="F2449" i="7"/>
  <c r="E2449" i="7"/>
  <c r="D2449" i="7"/>
  <c r="F2448" i="7"/>
  <c r="E2448" i="7"/>
  <c r="D2448" i="7"/>
  <c r="F2404" i="7"/>
  <c r="E2404" i="7"/>
  <c r="D2404" i="7"/>
  <c r="F2403" i="7"/>
  <c r="E2403" i="7"/>
  <c r="D2403" i="7"/>
  <c r="F2402" i="7"/>
  <c r="E2402" i="7"/>
  <c r="D2402" i="7"/>
  <c r="F2401" i="7"/>
  <c r="E2401" i="7"/>
  <c r="D2401" i="7"/>
  <c r="F2400" i="7"/>
  <c r="E2400" i="7"/>
  <c r="F2389" i="7"/>
  <c r="I2388" i="7" s="1"/>
  <c r="E2389" i="7"/>
  <c r="E2390" i="7" s="1"/>
  <c r="D2389" i="7"/>
  <c r="D2390" i="7" s="1"/>
  <c r="H2388" i="7"/>
  <c r="G2388" i="7"/>
  <c r="E2333" i="7"/>
  <c r="F2332" i="7"/>
  <c r="E2332" i="7"/>
  <c r="D2332" i="7"/>
  <c r="G2331" i="7"/>
  <c r="E2331" i="7"/>
  <c r="F2330" i="7"/>
  <c r="E2330" i="7"/>
  <c r="D2330" i="7"/>
  <c r="F2329" i="7"/>
  <c r="E2329" i="7"/>
  <c r="D2329" i="7"/>
  <c r="F2294" i="7"/>
  <c r="E2294" i="7"/>
  <c r="D2294" i="7"/>
  <c r="H2293" i="7"/>
  <c r="G2293" i="7"/>
  <c r="H2292" i="7"/>
  <c r="G2292" i="7"/>
  <c r="F2291" i="7"/>
  <c r="E2291" i="7"/>
  <c r="D2291" i="7"/>
  <c r="F2290" i="7"/>
  <c r="E2290" i="7"/>
  <c r="D2290" i="7"/>
  <c r="F2271" i="7"/>
  <c r="E2271" i="7"/>
  <c r="D2271" i="7"/>
  <c r="F2270" i="7"/>
  <c r="E2270" i="7"/>
  <c r="F2241" i="7"/>
  <c r="E2241" i="7"/>
  <c r="D2241" i="7"/>
  <c r="G2240" i="7"/>
  <c r="E2240" i="7"/>
  <c r="H2240" i="7" s="1"/>
  <c r="G2239" i="7"/>
  <c r="E2239" i="7"/>
  <c r="H2239" i="7" s="1"/>
  <c r="F2238" i="7"/>
  <c r="E2238" i="7"/>
  <c r="D2238" i="7"/>
  <c r="F2237" i="7"/>
  <c r="E2237" i="7"/>
  <c r="D2237" i="7"/>
  <c r="F2214" i="7"/>
  <c r="E2214" i="7"/>
  <c r="D2214" i="7"/>
  <c r="F2213" i="7"/>
  <c r="E2213" i="7"/>
  <c r="D2213" i="7"/>
  <c r="F2212" i="7"/>
  <c r="E2212" i="7"/>
  <c r="D2212" i="7"/>
  <c r="F2211" i="7"/>
  <c r="E2211" i="7"/>
  <c r="F2210" i="7"/>
  <c r="E2210" i="7"/>
  <c r="D2210" i="7"/>
  <c r="G2187" i="7"/>
  <c r="E2187" i="7"/>
  <c r="H2187" i="7" s="1"/>
  <c r="G2186" i="7"/>
  <c r="E2186" i="7"/>
  <c r="H2186" i="7" s="1"/>
  <c r="G2185" i="7"/>
  <c r="E2185" i="7"/>
  <c r="H2185" i="7" s="1"/>
  <c r="F2184" i="7"/>
  <c r="E2184" i="7"/>
  <c r="D2184" i="7"/>
  <c r="F2183" i="7"/>
  <c r="E2183" i="7"/>
  <c r="D2183" i="7"/>
  <c r="F2160" i="7"/>
  <c r="E2160" i="7"/>
  <c r="D2160" i="7"/>
  <c r="F2159" i="7"/>
  <c r="E2159" i="7"/>
  <c r="D2159" i="7"/>
  <c r="F2158" i="7"/>
  <c r="E2158" i="7"/>
  <c r="D2158" i="7"/>
  <c r="F2157" i="7"/>
  <c r="E2157" i="7"/>
  <c r="D2157" i="7"/>
  <c r="F2156" i="7"/>
  <c r="E2156" i="7"/>
  <c r="D2156" i="7"/>
  <c r="F2155" i="7"/>
  <c r="E2155" i="7"/>
  <c r="D2155" i="7"/>
  <c r="D2124" i="7"/>
  <c r="G2123" i="7"/>
  <c r="H2123" i="7"/>
  <c r="G2122" i="7"/>
  <c r="E2122" i="7"/>
  <c r="H2122" i="7" s="1"/>
  <c r="F2121" i="7"/>
  <c r="E2121" i="7"/>
  <c r="D2121" i="7"/>
  <c r="F2120" i="7"/>
  <c r="E2120" i="7"/>
  <c r="D2120" i="7"/>
  <c r="F2104" i="7"/>
  <c r="D2104" i="7"/>
  <c r="D2103" i="7" s="1"/>
  <c r="F2101" i="7"/>
  <c r="E2101" i="7"/>
  <c r="D2101" i="7"/>
  <c r="F2100" i="7"/>
  <c r="E2100" i="7"/>
  <c r="D2100" i="7"/>
  <c r="F2099" i="7"/>
  <c r="E2099" i="7"/>
  <c r="D2099" i="7"/>
  <c r="F2098" i="7"/>
  <c r="E2098" i="7"/>
  <c r="D2098" i="7"/>
  <c r="F2097" i="7"/>
  <c r="E2097" i="7"/>
  <c r="D2097" i="7"/>
  <c r="F2096" i="7"/>
  <c r="E2096" i="7"/>
  <c r="D2096" i="7"/>
  <c r="F2066" i="7"/>
  <c r="E2066" i="7"/>
  <c r="D2066" i="7"/>
  <c r="F2065" i="7"/>
  <c r="E2065" i="7"/>
  <c r="D2065" i="7"/>
  <c r="G2064" i="7"/>
  <c r="E2064" i="7"/>
  <c r="H2064" i="7" s="1"/>
  <c r="F2063" i="7"/>
  <c r="E2063" i="7"/>
  <c r="D2063" i="7"/>
  <c r="F2062" i="7"/>
  <c r="E2062" i="7"/>
  <c r="D2062" i="7"/>
  <c r="F2048" i="7"/>
  <c r="H2048" i="7" s="1"/>
  <c r="D2048" i="7"/>
  <c r="D2047" i="7"/>
  <c r="F2045" i="7"/>
  <c r="E2045" i="7"/>
  <c r="D2045" i="7"/>
  <c r="F2044" i="7"/>
  <c r="E2044" i="7"/>
  <c r="D2044" i="7"/>
  <c r="F2043" i="7"/>
  <c r="E2043" i="7"/>
  <c r="D2043" i="7"/>
  <c r="F2042" i="7"/>
  <c r="E2042" i="7"/>
  <c r="D2042" i="7"/>
  <c r="F2041" i="7"/>
  <c r="E2041" i="7"/>
  <c r="D2041" i="7"/>
  <c r="F2040" i="7"/>
  <c r="E2040" i="7"/>
  <c r="D2040" i="7"/>
  <c r="F2039" i="7"/>
  <c r="E2039" i="7"/>
  <c r="D2039" i="7"/>
  <c r="F2038" i="7"/>
  <c r="E2038" i="7"/>
  <c r="D2038" i="7"/>
  <c r="F2037" i="7"/>
  <c r="E2037" i="7"/>
  <c r="D2037" i="7"/>
  <c r="F1979" i="7"/>
  <c r="E1979" i="7"/>
  <c r="D1979" i="7"/>
  <c r="H1978" i="7"/>
  <c r="G1978" i="7"/>
  <c r="H1977" i="7"/>
  <c r="G1977" i="7"/>
  <c r="F1976" i="7"/>
  <c r="E1976" i="7"/>
  <c r="D1976" i="7"/>
  <c r="F1975" i="7"/>
  <c r="E1975" i="7"/>
  <c r="D1975" i="7"/>
  <c r="E1918" i="7"/>
  <c r="H1917" i="7"/>
  <c r="G1917" i="7"/>
  <c r="F1916" i="7"/>
  <c r="E1916" i="7"/>
  <c r="D1916" i="7"/>
  <c r="F1915" i="7"/>
  <c r="E1915" i="7"/>
  <c r="D1915" i="7"/>
  <c r="F1914" i="7"/>
  <c r="E1914" i="7"/>
  <c r="D1914" i="7"/>
  <c r="F1876" i="7"/>
  <c r="E1876" i="7"/>
  <c r="D1876" i="7"/>
  <c r="H1875" i="7"/>
  <c r="G1875" i="7"/>
  <c r="F1874" i="7"/>
  <c r="E1874" i="7"/>
  <c r="D1874" i="7"/>
  <c r="F1873" i="7"/>
  <c r="E1873" i="7"/>
  <c r="D1873" i="7"/>
  <c r="F1872" i="7"/>
  <c r="E1872" i="7"/>
  <c r="D1872" i="7"/>
  <c r="F1856" i="7"/>
  <c r="E1856" i="7"/>
  <c r="D1856" i="7"/>
  <c r="F1855" i="7"/>
  <c r="E1855" i="7"/>
  <c r="E1857" i="7" s="1"/>
  <c r="E1858" i="7" s="1"/>
  <c r="D1855" i="7"/>
  <c r="F1828" i="7"/>
  <c r="E1828" i="7"/>
  <c r="D1828" i="7"/>
  <c r="H1827" i="7"/>
  <c r="G1827" i="7"/>
  <c r="H1826" i="7"/>
  <c r="G1826" i="7"/>
  <c r="F1825" i="7"/>
  <c r="E1825" i="7"/>
  <c r="D1825" i="7"/>
  <c r="F1824" i="7"/>
  <c r="E1824" i="7"/>
  <c r="D1824" i="7"/>
  <c r="H1806" i="7"/>
  <c r="G1806" i="7"/>
  <c r="E1805" i="7"/>
  <c r="F1804" i="7"/>
  <c r="D1804" i="7"/>
  <c r="F1802" i="7"/>
  <c r="E1802" i="7"/>
  <c r="D1802" i="7"/>
  <c r="F1801" i="7"/>
  <c r="E1801" i="7"/>
  <c r="D1801" i="7"/>
  <c r="F1800" i="7"/>
  <c r="E1800" i="7"/>
  <c r="D1800" i="7"/>
  <c r="F1799" i="7"/>
  <c r="E1799" i="7"/>
  <c r="D1799" i="7"/>
  <c r="F1798" i="7"/>
  <c r="E1798" i="7"/>
  <c r="D1798" i="7"/>
  <c r="F1797" i="7"/>
  <c r="E1797" i="7"/>
  <c r="D1797" i="7"/>
  <c r="G1760" i="7"/>
  <c r="E1760" i="7"/>
  <c r="H1760" i="7" s="1"/>
  <c r="G1759" i="7"/>
  <c r="E1759" i="7"/>
  <c r="H1759" i="7" s="1"/>
  <c r="G1758" i="7"/>
  <c r="E1758" i="7"/>
  <c r="H1758" i="7" s="1"/>
  <c r="F1757" i="7"/>
  <c r="E1757" i="7"/>
  <c r="D1757" i="7"/>
  <c r="F1756" i="7"/>
  <c r="E1756" i="7"/>
  <c r="D1756" i="7"/>
  <c r="G1738" i="7"/>
  <c r="E1738" i="7"/>
  <c r="H1738" i="7" s="1"/>
  <c r="G1737" i="7"/>
  <c r="E1737" i="7"/>
  <c r="H1737" i="7" s="1"/>
  <c r="G1736" i="7"/>
  <c r="E1736" i="7"/>
  <c r="H1736" i="7" s="1"/>
  <c r="F1735" i="7"/>
  <c r="E1735" i="7"/>
  <c r="D1735" i="7"/>
  <c r="F1734" i="7"/>
  <c r="E1734" i="7"/>
  <c r="D1734" i="7"/>
  <c r="G1703" i="7"/>
  <c r="E1703" i="7"/>
  <c r="H1703" i="7" s="1"/>
  <c r="G1702" i="7"/>
  <c r="E1702" i="7"/>
  <c r="H1702" i="7" s="1"/>
  <c r="G1701" i="7"/>
  <c r="E1701" i="7"/>
  <c r="H1701" i="7" s="1"/>
  <c r="F1700" i="7"/>
  <c r="E1700" i="7"/>
  <c r="D1700" i="7"/>
  <c r="F1699" i="7"/>
  <c r="E1699" i="7"/>
  <c r="D1699" i="7"/>
  <c r="F1682" i="7"/>
  <c r="D1682" i="7"/>
  <c r="F1680" i="7"/>
  <c r="E1680" i="7"/>
  <c r="D1680" i="7"/>
  <c r="F1679" i="7"/>
  <c r="E1679" i="7"/>
  <c r="D1679" i="7"/>
  <c r="F1678" i="7"/>
  <c r="E1678" i="7"/>
  <c r="D1678" i="7"/>
  <c r="F1677" i="7"/>
  <c r="E1677" i="7"/>
  <c r="D1677" i="7"/>
  <c r="F1676" i="7"/>
  <c r="E1676" i="7"/>
  <c r="D1676" i="7"/>
  <c r="H1642" i="7"/>
  <c r="G1642" i="7"/>
  <c r="F1641" i="7"/>
  <c r="E1641" i="7"/>
  <c r="D1641" i="7"/>
  <c r="H1640" i="7"/>
  <c r="G1640" i="7"/>
  <c r="F1639" i="7"/>
  <c r="E1639" i="7"/>
  <c r="D1639" i="7"/>
  <c r="F1638" i="7"/>
  <c r="E1638" i="7"/>
  <c r="D1638" i="7"/>
  <c r="H1616" i="7"/>
  <c r="G1616" i="7"/>
  <c r="F1615" i="7"/>
  <c r="E1615" i="7"/>
  <c r="D1615" i="7"/>
  <c r="H1614" i="7"/>
  <c r="G1614" i="7"/>
  <c r="F1613" i="7"/>
  <c r="E1613" i="7"/>
  <c r="D1613" i="7"/>
  <c r="F1612" i="7"/>
  <c r="E1612" i="7"/>
  <c r="D1612" i="7"/>
  <c r="F1582" i="7"/>
  <c r="E1582" i="7"/>
  <c r="D1582" i="7"/>
  <c r="F1581" i="7"/>
  <c r="E1581" i="7"/>
  <c r="D1581" i="7"/>
  <c r="F1580" i="7"/>
  <c r="E1580" i="7"/>
  <c r="D1580" i="7"/>
  <c r="F1579" i="7"/>
  <c r="E1579" i="7"/>
  <c r="D1579" i="7"/>
  <c r="F1578" i="7"/>
  <c r="E1578" i="7"/>
  <c r="D1578" i="7"/>
  <c r="F1561" i="7"/>
  <c r="E1561" i="7"/>
  <c r="D1561" i="7"/>
  <c r="F1560" i="7"/>
  <c r="E1560" i="7"/>
  <c r="D1560" i="7"/>
  <c r="F1559" i="7"/>
  <c r="E1559" i="7"/>
  <c r="D1559" i="7"/>
  <c r="F1558" i="7"/>
  <c r="E1558" i="7"/>
  <c r="D1558" i="7"/>
  <c r="F1557" i="7"/>
  <c r="E1557" i="7"/>
  <c r="D1557" i="7"/>
  <c r="F1556" i="7"/>
  <c r="E1556" i="7"/>
  <c r="D1556" i="7"/>
  <c r="F1555" i="7"/>
  <c r="E1555" i="7"/>
  <c r="D1555" i="7"/>
  <c r="F1554" i="7"/>
  <c r="E1554" i="7"/>
  <c r="D1554" i="7"/>
  <c r="H1426" i="7"/>
  <c r="G1426" i="7"/>
  <c r="G1425" i="7"/>
  <c r="F1424" i="7"/>
  <c r="I1425" i="7" s="1"/>
  <c r="E1424" i="7"/>
  <c r="D1424" i="7"/>
  <c r="G1418" i="7"/>
  <c r="E1418" i="7"/>
  <c r="H1418" i="7" s="1"/>
  <c r="F1417" i="7"/>
  <c r="I1418" i="7" s="1"/>
  <c r="I1413" i="7"/>
  <c r="F1410" i="7"/>
  <c r="E1410" i="7"/>
  <c r="F1409" i="7"/>
  <c r="E1409" i="7"/>
  <c r="G1408" i="7"/>
  <c r="F1406" i="7"/>
  <c r="G1400" i="7"/>
  <c r="F1399" i="7"/>
  <c r="H1398" i="7"/>
  <c r="G1398" i="7"/>
  <c r="F1397" i="7"/>
  <c r="H1396" i="7"/>
  <c r="H1395" i="7"/>
  <c r="G1395" i="7"/>
  <c r="H1394" i="7"/>
  <c r="G1394" i="7"/>
  <c r="F1391" i="7"/>
  <c r="D1391" i="7"/>
  <c r="E1391" i="7"/>
  <c r="G1390" i="7"/>
  <c r="H1389" i="7"/>
  <c r="G1389" i="7"/>
  <c r="H1390" i="7"/>
  <c r="H1388" i="7"/>
  <c r="G1388" i="7"/>
  <c r="G1387" i="7"/>
  <c r="H1387" i="7"/>
  <c r="H1386" i="7"/>
  <c r="G1386" i="7"/>
  <c r="F1384" i="7"/>
  <c r="E1384" i="7"/>
  <c r="F1381" i="7"/>
  <c r="H1379" i="7"/>
  <c r="G1379" i="7"/>
  <c r="I1378" i="7"/>
  <c r="G1378" i="7"/>
  <c r="H1378" i="7"/>
  <c r="I1377" i="7"/>
  <c r="H1377" i="7"/>
  <c r="G1377" i="7"/>
  <c r="G1376" i="7"/>
  <c r="H1376" i="7"/>
  <c r="G1375" i="7"/>
  <c r="H1375" i="7"/>
  <c r="G1374" i="7"/>
  <c r="H1374" i="7"/>
  <c r="G1373" i="7"/>
  <c r="G1372" i="7"/>
  <c r="H1372" i="7"/>
  <c r="G1371" i="7"/>
  <c r="H1371" i="7"/>
  <c r="F2840" i="7"/>
  <c r="D2840" i="7"/>
  <c r="H1340" i="7"/>
  <c r="G1340" i="7"/>
  <c r="F1339" i="7"/>
  <c r="E2702" i="7"/>
  <c r="D2702" i="7"/>
  <c r="H1338" i="7"/>
  <c r="G1338" i="7"/>
  <c r="H1336" i="7"/>
  <c r="G1336" i="7"/>
  <c r="H1335" i="7"/>
  <c r="G1335" i="7"/>
  <c r="F1334" i="7"/>
  <c r="I1336" i="7" s="1"/>
  <c r="E1334" i="7"/>
  <c r="H1333" i="7"/>
  <c r="G1333" i="7"/>
  <c r="H1332" i="7"/>
  <c r="D2452" i="7"/>
  <c r="H1331" i="7"/>
  <c r="G1331" i="7"/>
  <c r="F1330" i="7"/>
  <c r="F2333" i="7" s="1"/>
  <c r="D2333" i="7"/>
  <c r="E1329" i="7"/>
  <c r="H1328" i="7"/>
  <c r="G1328" i="7"/>
  <c r="H1327" i="7"/>
  <c r="G1327" i="7"/>
  <c r="H1326" i="7"/>
  <c r="G1326" i="7"/>
  <c r="F1325" i="7"/>
  <c r="E1325" i="7"/>
  <c r="H1324" i="7"/>
  <c r="G1324" i="7"/>
  <c r="H1323" i="7"/>
  <c r="G1323" i="7"/>
  <c r="H1322" i="7"/>
  <c r="G1322" i="7"/>
  <c r="F1918" i="7"/>
  <c r="D1918" i="7"/>
  <c r="H1320" i="7"/>
  <c r="G1320" i="7"/>
  <c r="E1319" i="7"/>
  <c r="H1318" i="7"/>
  <c r="G1318" i="7"/>
  <c r="F1317" i="7"/>
  <c r="E1317" i="7"/>
  <c r="F1316" i="7"/>
  <c r="E1316" i="7"/>
  <c r="F1315" i="7"/>
  <c r="E1315" i="7"/>
  <c r="F1314" i="7"/>
  <c r="E1314" i="7"/>
  <c r="F1313" i="7"/>
  <c r="E1313" i="7"/>
  <c r="H1312" i="7"/>
  <c r="G1312" i="7"/>
  <c r="G1310" i="7"/>
  <c r="E1310" i="7"/>
  <c r="H1262" i="7"/>
  <c r="G1262" i="7"/>
  <c r="G1259" i="7"/>
  <c r="H1259" i="7"/>
  <c r="H1224" i="7"/>
  <c r="G1224" i="7"/>
  <c r="H1223" i="7"/>
  <c r="G1223" i="7"/>
  <c r="H1222" i="7"/>
  <c r="G1222" i="7"/>
  <c r="H1221" i="7"/>
  <c r="G1221" i="7"/>
  <c r="F1220" i="7"/>
  <c r="I1221" i="7" s="1"/>
  <c r="E1220" i="7"/>
  <c r="G1219" i="7"/>
  <c r="E2573" i="7"/>
  <c r="H1218" i="7"/>
  <c r="G1218" i="7"/>
  <c r="F1217" i="7"/>
  <c r="H1216" i="7"/>
  <c r="G1216" i="7"/>
  <c r="H1215" i="7"/>
  <c r="G1215" i="7"/>
  <c r="H1214" i="7"/>
  <c r="G1214" i="7"/>
  <c r="I1215" i="7"/>
  <c r="H1212" i="7"/>
  <c r="G1212" i="7"/>
  <c r="I1211" i="7"/>
  <c r="H1211" i="7"/>
  <c r="G1211" i="7"/>
  <c r="I1210" i="7"/>
  <c r="H1210" i="7"/>
  <c r="G1210" i="7"/>
  <c r="H1209" i="7"/>
  <c r="G1209" i="7"/>
  <c r="H1208" i="7"/>
  <c r="G1208" i="7"/>
  <c r="H1207" i="7"/>
  <c r="G1207" i="7"/>
  <c r="H1206" i="7"/>
  <c r="G1206" i="7"/>
  <c r="I1205" i="7"/>
  <c r="H1205" i="7"/>
  <c r="G1205" i="7"/>
  <c r="I1204" i="7"/>
  <c r="H1204" i="7"/>
  <c r="G1204" i="7"/>
  <c r="H1203" i="7"/>
  <c r="G1203" i="7"/>
  <c r="H1202" i="7"/>
  <c r="G1202" i="7"/>
  <c r="H1201" i="7"/>
  <c r="G1201" i="7"/>
  <c r="H1200" i="7"/>
  <c r="G1200" i="7"/>
  <c r="H1198" i="7"/>
  <c r="G1198" i="7"/>
  <c r="H1197" i="7"/>
  <c r="G1197" i="7"/>
  <c r="H1196" i="7"/>
  <c r="G1196" i="7"/>
  <c r="H1195" i="7"/>
  <c r="G1195" i="7"/>
  <c r="F1194" i="7"/>
  <c r="E1194" i="7"/>
  <c r="H1193" i="7"/>
  <c r="G1193" i="7"/>
  <c r="I1157" i="7"/>
  <c r="H1162" i="7"/>
  <c r="G1162" i="7"/>
  <c r="G1161" i="7"/>
  <c r="H1161" i="7"/>
  <c r="G1159" i="7"/>
  <c r="E1159" i="7"/>
  <c r="H1159" i="7" s="1"/>
  <c r="G1158" i="7"/>
  <c r="E1158" i="7"/>
  <c r="H1157" i="7"/>
  <c r="G1157" i="7"/>
  <c r="H1155" i="7"/>
  <c r="G1155" i="7"/>
  <c r="H1153" i="7"/>
  <c r="G1153" i="7"/>
  <c r="H1152" i="7"/>
  <c r="G1152" i="7"/>
  <c r="H1151" i="7"/>
  <c r="G1151" i="7"/>
  <c r="H1142" i="7"/>
  <c r="G1142" i="7"/>
  <c r="H1141" i="7"/>
  <c r="G1141" i="7"/>
  <c r="G1103" i="7"/>
  <c r="E1103" i="7"/>
  <c r="H1103" i="7" s="1"/>
  <c r="G1102" i="7"/>
  <c r="E1102" i="7"/>
  <c r="H1102" i="7" s="1"/>
  <c r="G1101" i="7"/>
  <c r="E1101" i="7"/>
  <c r="H1101" i="7" s="1"/>
  <c r="H1100" i="7"/>
  <c r="G1100" i="7"/>
  <c r="F1099" i="7"/>
  <c r="I1101" i="7" s="1"/>
  <c r="H1098" i="7"/>
  <c r="G1098" i="7"/>
  <c r="H1097" i="7"/>
  <c r="G1097" i="7"/>
  <c r="F1096" i="7"/>
  <c r="I1097" i="7" s="1"/>
  <c r="E1096" i="7"/>
  <c r="H1094" i="7"/>
  <c r="G1094" i="7"/>
  <c r="H1093" i="7"/>
  <c r="G1093" i="7"/>
  <c r="E1092" i="7"/>
  <c r="H1092" i="7" s="1"/>
  <c r="F1091" i="7"/>
  <c r="I1093" i="7" s="1"/>
  <c r="G1090" i="7"/>
  <c r="E1090" i="7"/>
  <c r="H1090" i="7" s="1"/>
  <c r="G1089" i="7"/>
  <c r="E1089" i="7"/>
  <c r="H1089" i="7" s="1"/>
  <c r="G1088" i="7"/>
  <c r="E1088" i="7"/>
  <c r="H1088" i="7" s="1"/>
  <c r="F1087" i="7"/>
  <c r="I1088" i="7" s="1"/>
  <c r="G1086" i="7"/>
  <c r="E1086" i="7"/>
  <c r="H1086" i="7" s="1"/>
  <c r="G1085" i="7"/>
  <c r="E1085" i="7"/>
  <c r="H1085" i="7" s="1"/>
  <c r="F1084" i="7"/>
  <c r="E1084" i="7"/>
  <c r="H1083" i="7"/>
  <c r="G1083" i="7"/>
  <c r="H1082" i="7"/>
  <c r="G1082" i="7"/>
  <c r="F1081" i="7"/>
  <c r="E1081" i="7"/>
  <c r="G1080" i="7"/>
  <c r="E1080" i="7"/>
  <c r="H1080" i="7" s="1"/>
  <c r="G1079" i="7"/>
  <c r="E1079" i="7"/>
  <c r="H1079" i="7" s="1"/>
  <c r="G1078" i="7"/>
  <c r="E1078" i="7"/>
  <c r="H1078" i="7" s="1"/>
  <c r="G1077" i="7"/>
  <c r="E1077" i="7"/>
  <c r="H1077" i="7" s="1"/>
  <c r="G1076" i="7"/>
  <c r="E1076" i="7"/>
  <c r="H1076" i="7" s="1"/>
  <c r="G1075" i="7"/>
  <c r="E1075" i="7"/>
  <c r="H1074" i="7"/>
  <c r="G1074" i="7"/>
  <c r="F1073" i="7"/>
  <c r="G1072" i="7"/>
  <c r="E1072" i="7"/>
  <c r="F1037" i="7"/>
  <c r="I1030" i="7" s="1"/>
  <c r="H1036" i="7"/>
  <c r="G1036" i="7"/>
  <c r="G1035" i="7"/>
  <c r="H1035" i="7"/>
  <c r="H1034" i="7"/>
  <c r="H1033" i="7"/>
  <c r="G1033" i="7"/>
  <c r="H1032" i="7"/>
  <c r="G1032" i="7"/>
  <c r="H1031" i="7"/>
  <c r="G1031" i="7"/>
  <c r="G1030" i="7"/>
  <c r="H1019" i="7"/>
  <c r="G1019" i="7"/>
  <c r="H1018" i="7"/>
  <c r="G1018" i="7"/>
  <c r="F1020" i="7"/>
  <c r="E1020" i="7"/>
  <c r="D1020" i="7"/>
  <c r="H984" i="7"/>
  <c r="G984" i="7"/>
  <c r="H983" i="7"/>
  <c r="G983" i="7"/>
  <c r="H982" i="7"/>
  <c r="G982" i="7"/>
  <c r="H981" i="7"/>
  <c r="G981" i="7"/>
  <c r="F980" i="7"/>
  <c r="I983" i="7" s="1"/>
  <c r="E980" i="7"/>
  <c r="H979" i="7"/>
  <c r="G979" i="7"/>
  <c r="H978" i="7"/>
  <c r="G978" i="7"/>
  <c r="F977" i="7"/>
  <c r="I978" i="7" s="1"/>
  <c r="E977" i="7"/>
  <c r="H975" i="7"/>
  <c r="G975" i="7"/>
  <c r="H974" i="7"/>
  <c r="G974" i="7"/>
  <c r="H973" i="7"/>
  <c r="G973" i="7"/>
  <c r="F972" i="7"/>
  <c r="I973" i="7" s="1"/>
  <c r="E972" i="7"/>
  <c r="H971" i="7"/>
  <c r="G971" i="7"/>
  <c r="H970" i="7"/>
  <c r="G970" i="7"/>
  <c r="H969" i="7"/>
  <c r="G969" i="7"/>
  <c r="F968" i="7"/>
  <c r="E968" i="7"/>
  <c r="H967" i="7"/>
  <c r="G967" i="7"/>
  <c r="H966" i="7"/>
  <c r="G966" i="7"/>
  <c r="H965" i="7"/>
  <c r="G965" i="7"/>
  <c r="H964" i="7"/>
  <c r="G964" i="7"/>
  <c r="H963" i="7"/>
  <c r="G963" i="7"/>
  <c r="F962" i="7"/>
  <c r="I964" i="7" s="1"/>
  <c r="E962" i="7"/>
  <c r="H961" i="7"/>
  <c r="G961" i="7"/>
  <c r="H960" i="7"/>
  <c r="G960" i="7"/>
  <c r="H959" i="7"/>
  <c r="G959" i="7"/>
  <c r="H958" i="7"/>
  <c r="G958" i="7"/>
  <c r="H957" i="7"/>
  <c r="G957" i="7"/>
  <c r="H956" i="7"/>
  <c r="G956" i="7"/>
  <c r="H955" i="7"/>
  <c r="G955" i="7"/>
  <c r="F954" i="7"/>
  <c r="E954" i="7"/>
  <c r="H953" i="7"/>
  <c r="G953" i="7"/>
  <c r="F869" i="7"/>
  <c r="H867" i="7"/>
  <c r="H864" i="7"/>
  <c r="G864" i="7"/>
  <c r="F863" i="7"/>
  <c r="I865" i="7" s="1"/>
  <c r="G862" i="7"/>
  <c r="E862" i="7"/>
  <c r="H862" i="7" s="1"/>
  <c r="H861" i="7"/>
  <c r="G861" i="7"/>
  <c r="H860" i="7"/>
  <c r="G860" i="7"/>
  <c r="F859" i="7"/>
  <c r="I862" i="7" s="1"/>
  <c r="F858" i="7"/>
  <c r="H858" i="7" s="1"/>
  <c r="F857" i="7"/>
  <c r="H857" i="7" s="1"/>
  <c r="F856" i="7"/>
  <c r="H856" i="7" s="1"/>
  <c r="E855" i="7"/>
  <c r="H853" i="7"/>
  <c r="G853" i="7"/>
  <c r="H852" i="7"/>
  <c r="G852" i="7"/>
  <c r="G851" i="7"/>
  <c r="H851" i="7"/>
  <c r="H850" i="7"/>
  <c r="G850" i="7"/>
  <c r="I849" i="7"/>
  <c r="G849" i="7"/>
  <c r="G848" i="7"/>
  <c r="H848" i="7"/>
  <c r="I846" i="7"/>
  <c r="H846" i="7"/>
  <c r="G846" i="7"/>
  <c r="H845" i="7"/>
  <c r="G845" i="7"/>
  <c r="H844" i="7"/>
  <c r="G844" i="7"/>
  <c r="G842" i="7"/>
  <c r="H841" i="7"/>
  <c r="G841" i="7"/>
  <c r="H840" i="7"/>
  <c r="G840" i="7"/>
  <c r="H839" i="7"/>
  <c r="G839" i="7"/>
  <c r="F838" i="7"/>
  <c r="I841" i="7" s="1"/>
  <c r="H837" i="7"/>
  <c r="H836" i="7"/>
  <c r="G836" i="7"/>
  <c r="F835" i="7"/>
  <c r="I837" i="7" s="1"/>
  <c r="E835" i="7"/>
  <c r="H834" i="7"/>
  <c r="G834" i="7"/>
  <c r="H833" i="7"/>
  <c r="G833" i="7"/>
  <c r="H832" i="7"/>
  <c r="G832" i="7"/>
  <c r="F831" i="7"/>
  <c r="E831" i="7"/>
  <c r="H830" i="7"/>
  <c r="G830" i="7"/>
  <c r="H827" i="7"/>
  <c r="G827" i="7"/>
  <c r="G826" i="7"/>
  <c r="H826" i="7"/>
  <c r="H825" i="7"/>
  <c r="G825" i="7"/>
  <c r="F824" i="7"/>
  <c r="F823" i="7"/>
  <c r="H823" i="7" s="1"/>
  <c r="G822" i="7"/>
  <c r="H822" i="7"/>
  <c r="H821" i="7"/>
  <c r="G821" i="7"/>
  <c r="F819" i="7"/>
  <c r="F810" i="7" s="1"/>
  <c r="H818" i="7"/>
  <c r="G818" i="7"/>
  <c r="H816" i="7"/>
  <c r="G816" i="7"/>
  <c r="H815" i="7"/>
  <c r="G815" i="7"/>
  <c r="H814" i="7"/>
  <c r="G814" i="7"/>
  <c r="G813" i="7"/>
  <c r="H813" i="7"/>
  <c r="G811" i="7"/>
  <c r="G808" i="7"/>
  <c r="H808" i="7"/>
  <c r="F807" i="7"/>
  <c r="H807" i="7" s="1"/>
  <c r="G806" i="7"/>
  <c r="H806" i="7"/>
  <c r="F805" i="7"/>
  <c r="H805" i="7" s="1"/>
  <c r="H804" i="7"/>
  <c r="G804" i="7"/>
  <c r="H803" i="7"/>
  <c r="G803" i="7"/>
  <c r="H802" i="7"/>
  <c r="G802" i="7"/>
  <c r="H801" i="7"/>
  <c r="G801" i="7"/>
  <c r="H799" i="7"/>
  <c r="G799" i="7"/>
  <c r="H797" i="7"/>
  <c r="G797" i="7"/>
  <c r="H796" i="7"/>
  <c r="G796" i="7"/>
  <c r="H795" i="7"/>
  <c r="G795" i="7"/>
  <c r="H793" i="7"/>
  <c r="G793" i="7"/>
  <c r="H792" i="7"/>
  <c r="G792" i="7"/>
  <c r="H791" i="7"/>
  <c r="G791" i="7"/>
  <c r="H790" i="7"/>
  <c r="G790" i="7"/>
  <c r="I792" i="7"/>
  <c r="G788" i="7"/>
  <c r="H788" i="7"/>
  <c r="H787" i="7"/>
  <c r="G787" i="7"/>
  <c r="H786" i="7"/>
  <c r="G786" i="7"/>
  <c r="F785" i="7"/>
  <c r="I786" i="7" s="1"/>
  <c r="H784" i="7"/>
  <c r="G784" i="7"/>
  <c r="H783" i="7"/>
  <c r="G783" i="7"/>
  <c r="H782" i="7"/>
  <c r="G782" i="7"/>
  <c r="H781" i="7"/>
  <c r="G781" i="7"/>
  <c r="H780" i="7"/>
  <c r="G780" i="7"/>
  <c r="H779" i="7"/>
  <c r="G779" i="7"/>
  <c r="H778" i="7"/>
  <c r="G778" i="7"/>
  <c r="H777" i="7"/>
  <c r="G777" i="7"/>
  <c r="F776" i="7"/>
  <c r="I784" i="7" s="1"/>
  <c r="E776" i="7"/>
  <c r="H728" i="7"/>
  <c r="G728" i="7"/>
  <c r="H726" i="7"/>
  <c r="G726" i="7"/>
  <c r="H690" i="7"/>
  <c r="G690" i="7"/>
  <c r="H689" i="7"/>
  <c r="G689" i="7"/>
  <c r="H688" i="7"/>
  <c r="G688" i="7"/>
  <c r="H687" i="7"/>
  <c r="G687" i="7"/>
  <c r="F686" i="7"/>
  <c r="I690" i="7" s="1"/>
  <c r="E686" i="7"/>
  <c r="H685" i="7"/>
  <c r="G685" i="7"/>
  <c r="H684" i="7"/>
  <c r="G684" i="7"/>
  <c r="F683" i="7"/>
  <c r="I685" i="7" s="1"/>
  <c r="E683" i="7"/>
  <c r="H681" i="7"/>
  <c r="G681" i="7"/>
  <c r="H680" i="7"/>
  <c r="D2400" i="7"/>
  <c r="H679" i="7"/>
  <c r="G679" i="7"/>
  <c r="E678" i="7"/>
  <c r="H677" i="7"/>
  <c r="G677" i="7"/>
  <c r="H676" i="7"/>
  <c r="G676" i="7"/>
  <c r="H675" i="7"/>
  <c r="G675" i="7"/>
  <c r="F674" i="7"/>
  <c r="I676" i="7" s="1"/>
  <c r="E674" i="7"/>
  <c r="H673" i="7"/>
  <c r="G673" i="7"/>
  <c r="H672" i="7"/>
  <c r="G672" i="7"/>
  <c r="H671" i="7"/>
  <c r="G671" i="7"/>
  <c r="H670" i="7"/>
  <c r="G670" i="7"/>
  <c r="H669" i="7"/>
  <c r="G669" i="7"/>
  <c r="F668" i="7"/>
  <c r="E668" i="7"/>
  <c r="H667" i="7"/>
  <c r="G667" i="7"/>
  <c r="H666" i="7"/>
  <c r="G666" i="7"/>
  <c r="H665" i="7"/>
  <c r="G665" i="7"/>
  <c r="H664" i="7"/>
  <c r="G664" i="7"/>
  <c r="H663" i="7"/>
  <c r="G663" i="7"/>
  <c r="H662" i="7"/>
  <c r="G662" i="7"/>
  <c r="H661" i="7"/>
  <c r="G661" i="7"/>
  <c r="F660" i="7"/>
  <c r="E660" i="7"/>
  <c r="H659" i="7"/>
  <c r="G659" i="7"/>
  <c r="I628" i="7"/>
  <c r="H637" i="7"/>
  <c r="D641" i="7"/>
  <c r="H630" i="7"/>
  <c r="G630" i="7"/>
  <c r="H629" i="7"/>
  <c r="G629" i="7"/>
  <c r="H628" i="7"/>
  <c r="G628" i="7"/>
  <c r="H626" i="7"/>
  <c r="G626" i="7"/>
  <c r="H625" i="7"/>
  <c r="G625" i="7"/>
  <c r="H624" i="7"/>
  <c r="G624" i="7"/>
  <c r="H623" i="7"/>
  <c r="G623" i="7"/>
  <c r="H622" i="7"/>
  <c r="G622" i="7"/>
  <c r="G609" i="7"/>
  <c r="H607" i="7"/>
  <c r="G607" i="7"/>
  <c r="G606" i="7"/>
  <c r="G605" i="7"/>
  <c r="F556" i="7"/>
  <c r="I555" i="7" s="1"/>
  <c r="D556" i="7"/>
  <c r="H554" i="7"/>
  <c r="G554" i="7"/>
  <c r="H553" i="7"/>
  <c r="G553" i="7"/>
  <c r="G552" i="7"/>
  <c r="H551" i="7"/>
  <c r="G551" i="7"/>
  <c r="H550" i="7"/>
  <c r="G550" i="7"/>
  <c r="H521" i="7"/>
  <c r="G521" i="7"/>
  <c r="F517" i="7"/>
  <c r="H485" i="7"/>
  <c r="G485" i="7"/>
  <c r="F486" i="7"/>
  <c r="E486" i="7"/>
  <c r="H483" i="7"/>
  <c r="G483" i="7"/>
  <c r="H482" i="7"/>
  <c r="G482" i="7"/>
  <c r="H481" i="7"/>
  <c r="G481" i="7"/>
  <c r="H480" i="7"/>
  <c r="G480" i="7"/>
  <c r="D432" i="7"/>
  <c r="G431" i="7" s="1"/>
  <c r="F431" i="7"/>
  <c r="F429" i="7"/>
  <c r="F428" i="7"/>
  <c r="F427" i="7"/>
  <c r="F426" i="7"/>
  <c r="F371" i="7"/>
  <c r="E371" i="7"/>
  <c r="E369" i="7" s="1"/>
  <c r="F368" i="7"/>
  <c r="D368" i="7"/>
  <c r="F367" i="7"/>
  <c r="H367" i="7" s="1"/>
  <c r="D367" i="7"/>
  <c r="F363" i="7"/>
  <c r="D2811" i="7"/>
  <c r="H364" i="7"/>
  <c r="G364" i="7"/>
  <c r="E363" i="7"/>
  <c r="F2750" i="7"/>
  <c r="D2750" i="7"/>
  <c r="E361" i="7"/>
  <c r="E359" i="7" s="1"/>
  <c r="G360" i="7"/>
  <c r="H354" i="7"/>
  <c r="G354" i="7"/>
  <c r="F353" i="7"/>
  <c r="D353" i="7"/>
  <c r="G352" i="7"/>
  <c r="F351" i="7"/>
  <c r="I352" i="7" s="1"/>
  <c r="I351" i="7" s="1"/>
  <c r="E351" i="7"/>
  <c r="H352" i="7" s="1"/>
  <c r="E349" i="7"/>
  <c r="H347" i="7"/>
  <c r="G347" i="7"/>
  <c r="F345" i="7"/>
  <c r="I347" i="7" s="1"/>
  <c r="E345" i="7"/>
  <c r="D345" i="7"/>
  <c r="F344" i="7"/>
  <c r="E344" i="7"/>
  <c r="H343" i="7"/>
  <c r="G343" i="7"/>
  <c r="H341" i="7"/>
  <c r="G341" i="7"/>
  <c r="H339" i="7"/>
  <c r="G339" i="7"/>
  <c r="F338" i="7"/>
  <c r="I339" i="7" s="1"/>
  <c r="E338" i="7"/>
  <c r="D338" i="7"/>
  <c r="D337" i="7" s="1"/>
  <c r="F337" i="7"/>
  <c r="E337" i="7"/>
  <c r="F336" i="7"/>
  <c r="I335" i="7" s="1"/>
  <c r="E336" i="7"/>
  <c r="H335" i="7"/>
  <c r="G335" i="7"/>
  <c r="H334" i="7"/>
  <c r="E333" i="7"/>
  <c r="F332" i="7"/>
  <c r="I328" i="7" s="1"/>
  <c r="E332" i="7"/>
  <c r="E326" i="7" s="1"/>
  <c r="H331" i="7"/>
  <c r="G331" i="7"/>
  <c r="H330" i="7"/>
  <c r="G330" i="7"/>
  <c r="H329" i="7"/>
  <c r="G329" i="7"/>
  <c r="H328" i="7"/>
  <c r="H327" i="7"/>
  <c r="G327" i="7"/>
  <c r="F325" i="7"/>
  <c r="E318" i="7"/>
  <c r="D325" i="7"/>
  <c r="D318" i="7" s="1"/>
  <c r="H324" i="7"/>
  <c r="G324" i="7"/>
  <c r="H323" i="7"/>
  <c r="G323" i="7"/>
  <c r="H322" i="7"/>
  <c r="G322" i="7"/>
  <c r="H320" i="7"/>
  <c r="G320" i="7"/>
  <c r="H319" i="7"/>
  <c r="G319" i="7"/>
  <c r="F318" i="7"/>
  <c r="F315" i="7"/>
  <c r="D315" i="7"/>
  <c r="F314" i="7"/>
  <c r="E314" i="7"/>
  <c r="E307" i="7" s="1"/>
  <c r="D314" i="7"/>
  <c r="H313" i="7"/>
  <c r="G313" i="7"/>
  <c r="H312" i="7"/>
  <c r="G312" i="7"/>
  <c r="H311" i="7"/>
  <c r="G311" i="7"/>
  <c r="H310" i="7"/>
  <c r="G310" i="7"/>
  <c r="H309" i="7"/>
  <c r="G309" i="7"/>
  <c r="H308" i="7"/>
  <c r="G308" i="7"/>
  <c r="H306" i="7"/>
  <c r="G306" i="7"/>
  <c r="F305" i="7"/>
  <c r="F304" i="7"/>
  <c r="E304" i="7"/>
  <c r="E291" i="7" s="1"/>
  <c r="D304" i="7"/>
  <c r="D291" i="7" s="1"/>
  <c r="H303" i="7"/>
  <c r="G303" i="7"/>
  <c r="H302" i="7"/>
  <c r="G302" i="7"/>
  <c r="H301" i="7"/>
  <c r="G301" i="7"/>
  <c r="H300" i="7"/>
  <c r="G300" i="7"/>
  <c r="H299" i="7"/>
  <c r="G299" i="7"/>
  <c r="H295" i="7"/>
  <c r="G295" i="7"/>
  <c r="H294" i="7"/>
  <c r="G294" i="7"/>
  <c r="H292" i="7"/>
  <c r="G292" i="7"/>
  <c r="E289" i="7"/>
  <c r="E285" i="7" s="1"/>
  <c r="E284" i="7" s="1"/>
  <c r="D285" i="7"/>
  <c r="D284" i="7" s="1"/>
  <c r="H288" i="7"/>
  <c r="G288" i="7"/>
  <c r="H287" i="7"/>
  <c r="G287" i="7"/>
  <c r="H282" i="7"/>
  <c r="G282" i="7"/>
  <c r="D281" i="7"/>
  <c r="H280" i="7"/>
  <c r="G280" i="7"/>
  <c r="I277" i="7"/>
  <c r="E279" i="7"/>
  <c r="E272" i="7" s="1"/>
  <c r="H277" i="7"/>
  <c r="G277" i="7"/>
  <c r="H276" i="7"/>
  <c r="G276" i="7"/>
  <c r="H275" i="7"/>
  <c r="G275" i="7"/>
  <c r="H274" i="7"/>
  <c r="G274" i="7"/>
  <c r="H273" i="7"/>
  <c r="G273" i="7"/>
  <c r="H271" i="7"/>
  <c r="G271" i="7"/>
  <c r="F270" i="7"/>
  <c r="E270" i="7"/>
  <c r="E264" i="7" s="1"/>
  <c r="D270" i="7"/>
  <c r="H269" i="7"/>
  <c r="G269" i="7"/>
  <c r="H268" i="7"/>
  <c r="G268" i="7"/>
  <c r="H267" i="7"/>
  <c r="G267" i="7"/>
  <c r="H266" i="7"/>
  <c r="G266" i="7"/>
  <c r="H265" i="7"/>
  <c r="G265" i="7"/>
  <c r="D264" i="7"/>
  <c r="I261" i="7"/>
  <c r="D253" i="7"/>
  <c r="D252" i="7" s="1"/>
  <c r="G261" i="7"/>
  <c r="H261" i="7" s="1"/>
  <c r="H260" i="7"/>
  <c r="G260" i="7"/>
  <c r="H259" i="7"/>
  <c r="G259" i="7"/>
  <c r="H258" i="7"/>
  <c r="G258" i="7"/>
  <c r="H257" i="7"/>
  <c r="G257" i="7"/>
  <c r="H256" i="7"/>
  <c r="G256" i="7"/>
  <c r="H255" i="7"/>
  <c r="G255" i="7"/>
  <c r="H254" i="7"/>
  <c r="G254" i="7"/>
  <c r="H251" i="7"/>
  <c r="G251" i="7"/>
  <c r="H221" i="7"/>
  <c r="G221" i="7"/>
  <c r="H220" i="7"/>
  <c r="G220" i="7"/>
  <c r="H218" i="7"/>
  <c r="G218" i="7"/>
  <c r="H217" i="7"/>
  <c r="G217" i="7"/>
  <c r="F216" i="7"/>
  <c r="I217" i="7" s="1"/>
  <c r="H213" i="7"/>
  <c r="G213" i="7"/>
  <c r="H212" i="7"/>
  <c r="G212" i="7"/>
  <c r="H211" i="7"/>
  <c r="G211" i="7"/>
  <c r="F210" i="7"/>
  <c r="I212" i="7" s="1"/>
  <c r="H209" i="7"/>
  <c r="G209" i="7"/>
  <c r="H208" i="7"/>
  <c r="G208" i="7"/>
  <c r="H207" i="7"/>
  <c r="G207" i="7"/>
  <c r="F206" i="7"/>
  <c r="I208" i="7" s="1"/>
  <c r="H205" i="7"/>
  <c r="G205" i="7"/>
  <c r="H204" i="7"/>
  <c r="G204" i="7"/>
  <c r="H203" i="7"/>
  <c r="G203" i="7"/>
  <c r="H202" i="7"/>
  <c r="G202" i="7"/>
  <c r="H201" i="7"/>
  <c r="G201" i="7"/>
  <c r="F200" i="7"/>
  <c r="H199" i="7"/>
  <c r="G199" i="7"/>
  <c r="H198" i="7"/>
  <c r="G198" i="7"/>
  <c r="H197" i="7"/>
  <c r="G197" i="7"/>
  <c r="H196" i="7"/>
  <c r="G196" i="7"/>
  <c r="H195" i="7"/>
  <c r="G195" i="7"/>
  <c r="H194" i="7"/>
  <c r="G194" i="7"/>
  <c r="H193" i="7"/>
  <c r="G193" i="7"/>
  <c r="F192" i="7"/>
  <c r="I194" i="7" s="1"/>
  <c r="H191" i="7"/>
  <c r="G191" i="7"/>
  <c r="D1857" i="7" l="1"/>
  <c r="F1857" i="7"/>
  <c r="H1857" i="7" s="1"/>
  <c r="D1563" i="7"/>
  <c r="G1857" i="7"/>
  <c r="F1858" i="7"/>
  <c r="I1854" i="7" s="1"/>
  <c r="E1408" i="7"/>
  <c r="F1408" i="7"/>
  <c r="I1411" i="7" s="1"/>
  <c r="F1402" i="7"/>
  <c r="I1404" i="7" s="1"/>
  <c r="G1406" i="7"/>
  <c r="H1406" i="7"/>
  <c r="H1409" i="7"/>
  <c r="G1409" i="7"/>
  <c r="H1410" i="7"/>
  <c r="G1410" i="7"/>
  <c r="F2047" i="7"/>
  <c r="G2047" i="7" s="1"/>
  <c r="H305" i="7"/>
  <c r="G305" i="7"/>
  <c r="I269" i="7"/>
  <c r="F1563" i="7"/>
  <c r="I1562" i="7" s="1"/>
  <c r="D2515" i="7"/>
  <c r="I303" i="7"/>
  <c r="I293" i="7"/>
  <c r="I343" i="7"/>
  <c r="I342" i="7"/>
  <c r="D1805" i="7"/>
  <c r="I323" i="7"/>
  <c r="I321" i="7"/>
  <c r="H315" i="7"/>
  <c r="H2812" i="7"/>
  <c r="G2812" i="7"/>
  <c r="E2161" i="7"/>
  <c r="F1370" i="7"/>
  <c r="I1382" i="7" s="1"/>
  <c r="F1383" i="7"/>
  <c r="D985" i="7"/>
  <c r="D1104" i="7"/>
  <c r="G2452" i="7"/>
  <c r="E366" i="7"/>
  <c r="E372" i="7" s="1"/>
  <c r="E985" i="7"/>
  <c r="F1805" i="7"/>
  <c r="H1805" i="7" s="1"/>
  <c r="H869" i="7"/>
  <c r="F866" i="7"/>
  <c r="H1158" i="7"/>
  <c r="E1165" i="7"/>
  <c r="H1165" i="7" s="1"/>
  <c r="H1310" i="7"/>
  <c r="H819" i="7"/>
  <c r="I957" i="7"/>
  <c r="F985" i="7"/>
  <c r="I976" i="7" s="1"/>
  <c r="H1072" i="7"/>
  <c r="I1075" i="7"/>
  <c r="F1104" i="7"/>
  <c r="I1095" i="7" s="1"/>
  <c r="E691" i="7"/>
  <c r="I662" i="7"/>
  <c r="F691" i="7"/>
  <c r="I682" i="7" s="1"/>
  <c r="H1825" i="7"/>
  <c r="H1916" i="7"/>
  <c r="F2516" i="7"/>
  <c r="H2516" i="7" s="1"/>
  <c r="G2404" i="7"/>
  <c r="I1031" i="7"/>
  <c r="G789" i="7"/>
  <c r="H2290" i="7"/>
  <c r="G426" i="7"/>
  <c r="G1976" i="7"/>
  <c r="H2241" i="7"/>
  <c r="E1417" i="7"/>
  <c r="H1417" i="7" s="1"/>
  <c r="G511" i="7"/>
  <c r="G1397" i="7"/>
  <c r="G1579" i="7"/>
  <c r="G2512" i="7"/>
  <c r="I294" i="7"/>
  <c r="H1256" i="7"/>
  <c r="H1424" i="7"/>
  <c r="D1583" i="7"/>
  <c r="F1761" i="7"/>
  <c r="I1758" i="7" s="1"/>
  <c r="G1825" i="7"/>
  <c r="G1916" i="7"/>
  <c r="H1641" i="7"/>
  <c r="D349" i="7"/>
  <c r="G520" i="7"/>
  <c r="G1140" i="7"/>
  <c r="D363" i="7"/>
  <c r="H512" i="7"/>
  <c r="E1311" i="7"/>
  <c r="H1876" i="7"/>
  <c r="G608" i="7"/>
  <c r="H486" i="7"/>
  <c r="H2124" i="7"/>
  <c r="G345" i="7"/>
  <c r="E1073" i="7"/>
  <c r="H1073" i="7" s="1"/>
  <c r="G1700" i="7"/>
  <c r="H2066" i="7"/>
  <c r="H2688" i="7"/>
  <c r="D1643" i="7"/>
  <c r="F340" i="7"/>
  <c r="E513" i="7"/>
  <c r="E522" i="7"/>
  <c r="G683" i="7"/>
  <c r="E820" i="7"/>
  <c r="F1225" i="7"/>
  <c r="I1206" i="7" s="1"/>
  <c r="G1804" i="7"/>
  <c r="G2121" i="7"/>
  <c r="H683" i="7"/>
  <c r="G1091" i="7"/>
  <c r="H1139" i="7"/>
  <c r="H1220" i="7"/>
  <c r="H2401" i="7"/>
  <c r="D361" i="7"/>
  <c r="D359" i="7" s="1"/>
  <c r="G1828" i="7"/>
  <c r="H1828" i="7"/>
  <c r="H2698" i="7"/>
  <c r="H285" i="7"/>
  <c r="I302" i="7"/>
  <c r="I329" i="7"/>
  <c r="H498" i="7"/>
  <c r="H668" i="7"/>
  <c r="E1037" i="7"/>
  <c r="H1037" i="7" s="1"/>
  <c r="D1704" i="7"/>
  <c r="E1829" i="7"/>
  <c r="H510" i="7"/>
  <c r="E1099" i="7"/>
  <c r="H1099" i="7" s="1"/>
  <c r="E1263" i="7"/>
  <c r="H2159" i="7"/>
  <c r="H1680" i="7"/>
  <c r="H1678" i="7"/>
  <c r="H2158" i="7"/>
  <c r="G2158" i="7"/>
  <c r="G1557" i="7"/>
  <c r="G1561" i="7"/>
  <c r="D1858" i="7"/>
  <c r="H2210" i="7"/>
  <c r="E1803" i="7"/>
  <c r="E1807" i="7" s="1"/>
  <c r="G484" i="7"/>
  <c r="G502" i="7"/>
  <c r="G505" i="7"/>
  <c r="H523" i="7"/>
  <c r="H723" i="7"/>
  <c r="G1258" i="7"/>
  <c r="D1337" i="7"/>
  <c r="G1979" i="7"/>
  <c r="H2100" i="7"/>
  <c r="G2517" i="7"/>
  <c r="I1032" i="7"/>
  <c r="G1677" i="7"/>
  <c r="G2100" i="7"/>
  <c r="G353" i="7"/>
  <c r="H1581" i="7"/>
  <c r="H1979" i="7"/>
  <c r="H484" i="7"/>
  <c r="H789" i="7"/>
  <c r="G2041" i="7"/>
  <c r="G2045" i="7"/>
  <c r="G2448" i="7"/>
  <c r="D2534" i="7"/>
  <c r="I265" i="7"/>
  <c r="H281" i="7"/>
  <c r="I254" i="7"/>
  <c r="H724" i="7"/>
  <c r="G831" i="7"/>
  <c r="D855" i="7"/>
  <c r="H1140" i="7"/>
  <c r="E1383" i="7"/>
  <c r="G1615" i="7"/>
  <c r="G1734" i="7"/>
  <c r="D1829" i="7"/>
  <c r="H2041" i="7"/>
  <c r="H2045" i="7"/>
  <c r="F2575" i="7"/>
  <c r="I2574" i="7" s="1"/>
  <c r="I330" i="7"/>
  <c r="H371" i="7"/>
  <c r="F499" i="7"/>
  <c r="I501" i="7" s="1"/>
  <c r="G506" i="7"/>
  <c r="H537" i="7"/>
  <c r="H608" i="7"/>
  <c r="G1217" i="7"/>
  <c r="H1325" i="7"/>
  <c r="D1617" i="7"/>
  <c r="G1797" i="7"/>
  <c r="F1829" i="7"/>
  <c r="I1825" i="7" s="1"/>
  <c r="H2329" i="7"/>
  <c r="G2769" i="7"/>
  <c r="I267" i="7"/>
  <c r="G314" i="7"/>
  <c r="H1213" i="7"/>
  <c r="H1612" i="7"/>
  <c r="G1679" i="7"/>
  <c r="D307" i="7"/>
  <c r="H1260" i="7"/>
  <c r="H2184" i="7"/>
  <c r="H2699" i="7"/>
  <c r="F361" i="7"/>
  <c r="F359" i="7" s="1"/>
  <c r="I360" i="7" s="1"/>
  <c r="H1313" i="7"/>
  <c r="G2389" i="7"/>
  <c r="G2450" i="7"/>
  <c r="I311" i="7"/>
  <c r="G1396" i="7"/>
  <c r="H1560" i="7"/>
  <c r="H1580" i="7"/>
  <c r="H1856" i="7"/>
  <c r="F1143" i="7"/>
  <c r="I1158" i="7"/>
  <c r="D1877" i="7"/>
  <c r="G371" i="7"/>
  <c r="H502" i="7"/>
  <c r="H538" i="7"/>
  <c r="H674" i="7"/>
  <c r="H678" i="7"/>
  <c r="I1222" i="7"/>
  <c r="F1263" i="7"/>
  <c r="E1877" i="7"/>
  <c r="H2062" i="7"/>
  <c r="H2449" i="7"/>
  <c r="H2689" i="7"/>
  <c r="G509" i="7"/>
  <c r="E534" i="7"/>
  <c r="I1034" i="7"/>
  <c r="E1704" i="7"/>
  <c r="D1739" i="7"/>
  <c r="H1872" i="7"/>
  <c r="D1980" i="7"/>
  <c r="G2062" i="7"/>
  <c r="F2067" i="7"/>
  <c r="I2063" i="7" s="1"/>
  <c r="H2212" i="7"/>
  <c r="H2270" i="7"/>
  <c r="H2330" i="7"/>
  <c r="H2403" i="7"/>
  <c r="H2529" i="7"/>
  <c r="H2533" i="7"/>
  <c r="E2751" i="7"/>
  <c r="G519" i="7"/>
  <c r="I684" i="7"/>
  <c r="I963" i="7"/>
  <c r="I1214" i="7"/>
  <c r="H2121" i="7"/>
  <c r="E2334" i="7"/>
  <c r="H1075" i="7"/>
  <c r="I1153" i="7"/>
  <c r="E1761" i="7"/>
  <c r="E2105" i="7"/>
  <c r="E2534" i="7"/>
  <c r="I195" i="7"/>
  <c r="I1326" i="7"/>
  <c r="H2271" i="7"/>
  <c r="H2632" i="7"/>
  <c r="I324" i="7"/>
  <c r="I675" i="7"/>
  <c r="I791" i="7"/>
  <c r="H972" i="7"/>
  <c r="F1319" i="7"/>
  <c r="H1319" i="7" s="1"/>
  <c r="E1563" i="7"/>
  <c r="E1564" i="7" s="1"/>
  <c r="D2295" i="7"/>
  <c r="I1161" i="7"/>
  <c r="G1824" i="7"/>
  <c r="E2295" i="7"/>
  <c r="H2294" i="7"/>
  <c r="H2332" i="7"/>
  <c r="H2451" i="7"/>
  <c r="E2770" i="7"/>
  <c r="I630" i="7"/>
  <c r="I1035" i="7"/>
  <c r="E2188" i="7"/>
  <c r="F2295" i="7"/>
  <c r="I2291" i="7" s="1"/>
  <c r="E2453" i="7"/>
  <c r="H501" i="7"/>
  <c r="G641" i="7"/>
  <c r="I1033" i="7"/>
  <c r="G1084" i="7"/>
  <c r="E1091" i="7"/>
  <c r="H1091" i="7" s="1"/>
  <c r="G1096" i="7"/>
  <c r="G1341" i="7"/>
  <c r="F1643" i="7"/>
  <c r="I1642" i="7" s="1"/>
  <c r="G338" i="7"/>
  <c r="G837" i="7"/>
  <c r="G1315" i="7"/>
  <c r="G1334" i="7"/>
  <c r="G428" i="7"/>
  <c r="H1315" i="7"/>
  <c r="H1639" i="7"/>
  <c r="G1876" i="7"/>
  <c r="G2066" i="7"/>
  <c r="D2125" i="7"/>
  <c r="G2124" i="7"/>
  <c r="G2402" i="7"/>
  <c r="G2449" i="7"/>
  <c r="H2572" i="7"/>
  <c r="E2817" i="7"/>
  <c r="H270" i="7"/>
  <c r="I274" i="7"/>
  <c r="H314" i="7"/>
  <c r="I320" i="7"/>
  <c r="G325" i="7"/>
  <c r="H337" i="7"/>
  <c r="H344" i="7"/>
  <c r="H353" i="7"/>
  <c r="G429" i="7"/>
  <c r="G501" i="7"/>
  <c r="H519" i="7"/>
  <c r="I778" i="7"/>
  <c r="I799" i="7"/>
  <c r="I981" i="7"/>
  <c r="G1017" i="7"/>
  <c r="G1092" i="7"/>
  <c r="I1195" i="7"/>
  <c r="G1257" i="7"/>
  <c r="H1316" i="7"/>
  <c r="H1330" i="7"/>
  <c r="H1412" i="7"/>
  <c r="G1581" i="7"/>
  <c r="H1824" i="7"/>
  <c r="H2098" i="7"/>
  <c r="G2271" i="7"/>
  <c r="G2330" i="7"/>
  <c r="H2769" i="7"/>
  <c r="E2820" i="7"/>
  <c r="G210" i="7"/>
  <c r="I353" i="7"/>
  <c r="I484" i="7"/>
  <c r="G512" i="7"/>
  <c r="I623" i="7"/>
  <c r="H725" i="7"/>
  <c r="I1017" i="7"/>
  <c r="I1092" i="7"/>
  <c r="I1152" i="7"/>
  <c r="I1162" i="7"/>
  <c r="I1223" i="7"/>
  <c r="H1257" i="7"/>
  <c r="E1919" i="7"/>
  <c r="E1980" i="7"/>
  <c r="D2188" i="7"/>
  <c r="D2453" i="7"/>
  <c r="I309" i="7"/>
  <c r="I312" i="7"/>
  <c r="I687" i="7"/>
  <c r="G776" i="7"/>
  <c r="I787" i="7"/>
  <c r="F800" i="7"/>
  <c r="G858" i="7"/>
  <c r="I861" i="7"/>
  <c r="I1036" i="7"/>
  <c r="H1391" i="7"/>
  <c r="F1393" i="7"/>
  <c r="I1399" i="7" s="1"/>
  <c r="F1583" i="7"/>
  <c r="I1582" i="7" s="1"/>
  <c r="H1874" i="7"/>
  <c r="G2689" i="7"/>
  <c r="G2766" i="7"/>
  <c r="D2770" i="7"/>
  <c r="G2836" i="7"/>
  <c r="I218" i="7"/>
  <c r="G263" i="7"/>
  <c r="G318" i="7"/>
  <c r="G430" i="7"/>
  <c r="I779" i="7"/>
  <c r="H1138" i="7"/>
  <c r="I1196" i="7"/>
  <c r="H1582" i="7"/>
  <c r="H1615" i="7"/>
  <c r="G1874" i="7"/>
  <c r="E2125" i="7"/>
  <c r="H2214" i="7"/>
  <c r="D2575" i="7"/>
  <c r="E2841" i="7"/>
  <c r="F253" i="7"/>
  <c r="G253" i="7" s="1"/>
  <c r="D272" i="7"/>
  <c r="I276" i="7"/>
  <c r="I334" i="7"/>
  <c r="I336" i="7" s="1"/>
  <c r="I338" i="7"/>
  <c r="I354" i="7"/>
  <c r="G523" i="7"/>
  <c r="G538" i="7"/>
  <c r="I661" i="7"/>
  <c r="I842" i="7"/>
  <c r="G859" i="7"/>
  <c r="I955" i="7"/>
  <c r="I979" i="7"/>
  <c r="H1030" i="7"/>
  <c r="H1084" i="7"/>
  <c r="G1138" i="7"/>
  <c r="H1976" i="7"/>
  <c r="H2037" i="7"/>
  <c r="E2215" i="7"/>
  <c r="E2216" i="7" s="1"/>
  <c r="E2405" i="7"/>
  <c r="G2451" i="7"/>
  <c r="H2570" i="7"/>
  <c r="D2633" i="7"/>
  <c r="I258" i="7"/>
  <c r="I268" i="7"/>
  <c r="G281" i="7"/>
  <c r="G427" i="7"/>
  <c r="F534" i="7"/>
  <c r="I538" i="7" s="1"/>
  <c r="H605" i="7"/>
  <c r="I625" i="7"/>
  <c r="H727" i="7"/>
  <c r="I780" i="7"/>
  <c r="I796" i="7"/>
  <c r="G863" i="7"/>
  <c r="E1087" i="7"/>
  <c r="G1139" i="7"/>
  <c r="I1197" i="7"/>
  <c r="H1258" i="7"/>
  <c r="G1384" i="7"/>
  <c r="H1579" i="7"/>
  <c r="F1704" i="7"/>
  <c r="I1703" i="7" s="1"/>
  <c r="D1761" i="7"/>
  <c r="E2633" i="7"/>
  <c r="G192" i="7"/>
  <c r="I310" i="7"/>
  <c r="I313" i="7"/>
  <c r="G514" i="7"/>
  <c r="G727" i="7"/>
  <c r="G785" i="7"/>
  <c r="G819" i="7"/>
  <c r="I840" i="7"/>
  <c r="I1098" i="7"/>
  <c r="E1143" i="7"/>
  <c r="F2161" i="7"/>
  <c r="I2158" i="7" s="1"/>
  <c r="D2242" i="7"/>
  <c r="G2403" i="7"/>
  <c r="F2633" i="7"/>
  <c r="I2632" i="7" s="1"/>
  <c r="H192" i="7"/>
  <c r="G216" i="7"/>
  <c r="I984" i="7"/>
  <c r="G1313" i="7"/>
  <c r="G1321" i="7"/>
  <c r="F1329" i="7"/>
  <c r="I1331" i="7" s="1"/>
  <c r="E1337" i="7"/>
  <c r="G1872" i="7"/>
  <c r="G2155" i="7"/>
  <c r="E2242" i="7"/>
  <c r="H2531" i="7"/>
  <c r="H216" i="7"/>
  <c r="I273" i="7"/>
  <c r="H332" i="7"/>
  <c r="D2813" i="7"/>
  <c r="H505" i="7"/>
  <c r="H536" i="7"/>
  <c r="I777" i="7"/>
  <c r="I781" i="7"/>
  <c r="I793" i="7"/>
  <c r="I797" i="7"/>
  <c r="D800" i="7"/>
  <c r="H962" i="7"/>
  <c r="H977" i="7"/>
  <c r="H1096" i="7"/>
  <c r="G1391" i="7"/>
  <c r="I1415" i="7"/>
  <c r="G2048" i="7"/>
  <c r="H2155" i="7"/>
  <c r="F2242" i="7"/>
  <c r="I2241" i="7" s="1"/>
  <c r="D340" i="7"/>
  <c r="I1392" i="7"/>
  <c r="G1399" i="7"/>
  <c r="G1613" i="7"/>
  <c r="G1801" i="7"/>
  <c r="G2156" i="7"/>
  <c r="E2272" i="7"/>
  <c r="F2334" i="7"/>
  <c r="I2329" i="7" s="1"/>
  <c r="G2401" i="7"/>
  <c r="E2515" i="7"/>
  <c r="E2519" i="7" s="1"/>
  <c r="D2690" i="7"/>
  <c r="E2818" i="7"/>
  <c r="I193" i="7"/>
  <c r="E224" i="7"/>
  <c r="I308" i="7"/>
  <c r="G678" i="7"/>
  <c r="D729" i="7"/>
  <c r="I860" i="7"/>
  <c r="G962" i="7"/>
  <c r="H1017" i="7"/>
  <c r="I1082" i="7"/>
  <c r="H1392" i="7"/>
  <c r="H1561" i="7"/>
  <c r="H1613" i="7"/>
  <c r="H1638" i="7"/>
  <c r="D1681" i="7"/>
  <c r="D1683" i="7" s="1"/>
  <c r="G1757" i="7"/>
  <c r="F1877" i="7"/>
  <c r="I1876" i="7" s="1"/>
  <c r="E2067" i="7"/>
  <c r="H2291" i="7"/>
  <c r="F2515" i="7"/>
  <c r="G2629" i="7"/>
  <c r="E2690" i="7"/>
  <c r="H1677" i="7"/>
  <c r="G2039" i="7"/>
  <c r="G2043" i="7"/>
  <c r="G1799" i="7"/>
  <c r="H2039" i="7"/>
  <c r="H2043" i="7"/>
  <c r="D1564" i="7"/>
  <c r="D2161" i="7"/>
  <c r="H1557" i="7"/>
  <c r="G1856" i="7"/>
  <c r="D2046" i="7"/>
  <c r="D2049" i="7" s="1"/>
  <c r="E2046" i="7"/>
  <c r="E2049" i="7" s="1"/>
  <c r="G2098" i="7"/>
  <c r="H1558" i="7"/>
  <c r="D1803" i="7"/>
  <c r="G1555" i="7"/>
  <c r="H1679" i="7"/>
  <c r="H1555" i="7"/>
  <c r="F1681" i="7"/>
  <c r="I1679" i="7" s="1"/>
  <c r="I1801" i="7"/>
  <c r="G2037" i="7"/>
  <c r="G2096" i="7"/>
  <c r="G2157" i="7"/>
  <c r="G1559" i="7"/>
  <c r="G1855" i="7"/>
  <c r="H2157" i="7"/>
  <c r="H1559" i="7"/>
  <c r="H1855" i="7"/>
  <c r="H206" i="7"/>
  <c r="I550" i="7"/>
  <c r="G556" i="7"/>
  <c r="I554" i="7"/>
  <c r="I551" i="7"/>
  <c r="I553" i="7"/>
  <c r="I552" i="7"/>
  <c r="D224" i="7"/>
  <c r="H210" i="7"/>
  <c r="H289" i="7"/>
  <c r="G289" i="7"/>
  <c r="I288" i="7"/>
  <c r="I287" i="7"/>
  <c r="D2270" i="7"/>
  <c r="D2272" i="7" s="1"/>
  <c r="D336" i="7"/>
  <c r="G334" i="7"/>
  <c r="D2211" i="7"/>
  <c r="G328" i="7"/>
  <c r="H222" i="7"/>
  <c r="F219" i="7"/>
  <c r="I223" i="7" s="1"/>
  <c r="E253" i="7"/>
  <c r="E252" i="7" s="1"/>
  <c r="G222" i="7"/>
  <c r="G285" i="7"/>
  <c r="I299" i="7"/>
  <c r="I207" i="7"/>
  <c r="I201" i="7"/>
  <c r="H200" i="7"/>
  <c r="H223" i="7"/>
  <c r="G223" i="7"/>
  <c r="D351" i="7"/>
  <c r="G351" i="7" s="1"/>
  <c r="G200" i="7"/>
  <c r="H263" i="7"/>
  <c r="H253" i="7" s="1"/>
  <c r="I275" i="7"/>
  <c r="H279" i="7"/>
  <c r="G279" i="7"/>
  <c r="F272" i="7"/>
  <c r="I292" i="7"/>
  <c r="I295" i="7"/>
  <c r="H304" i="7"/>
  <c r="F291" i="7"/>
  <c r="I305" i="7" s="1"/>
  <c r="G304" i="7"/>
  <c r="I301" i="7"/>
  <c r="I300" i="7"/>
  <c r="G315" i="7"/>
  <c r="F307" i="7"/>
  <c r="I315" i="7" s="1"/>
  <c r="H360" i="7"/>
  <c r="H368" i="7"/>
  <c r="G368" i="7"/>
  <c r="H509" i="7"/>
  <c r="E507" i="7"/>
  <c r="E340" i="7"/>
  <c r="H345" i="7"/>
  <c r="G284" i="7"/>
  <c r="E317" i="7"/>
  <c r="H361" i="7"/>
  <c r="H515" i="7"/>
  <c r="G515" i="7"/>
  <c r="H284" i="7"/>
  <c r="I202" i="7"/>
  <c r="G206" i="7"/>
  <c r="H318" i="7"/>
  <c r="F2811" i="7"/>
  <c r="H365" i="7"/>
  <c r="G365" i="7"/>
  <c r="F349" i="7"/>
  <c r="F366" i="7" s="1"/>
  <c r="G1020" i="7"/>
  <c r="I1018" i="7"/>
  <c r="I1019" i="7"/>
  <c r="G1256" i="7"/>
  <c r="D1263" i="7"/>
  <c r="H1373" i="7"/>
  <c r="I255" i="7"/>
  <c r="I259" i="7"/>
  <c r="H325" i="7"/>
  <c r="I327" i="7"/>
  <c r="H336" i="7"/>
  <c r="H338" i="7"/>
  <c r="I481" i="7"/>
  <c r="H511" i="7"/>
  <c r="G823" i="7"/>
  <c r="F820" i="7"/>
  <c r="I824" i="7" s="1"/>
  <c r="G968" i="7"/>
  <c r="I970" i="7"/>
  <c r="I969" i="7"/>
  <c r="H968" i="7"/>
  <c r="H1020" i="7"/>
  <c r="G1034" i="7"/>
  <c r="D1037" i="7"/>
  <c r="G1037" i="7" s="1"/>
  <c r="H1317" i="7"/>
  <c r="G1317" i="7"/>
  <c r="F2702" i="7"/>
  <c r="H1339" i="7"/>
  <c r="G1339" i="7"/>
  <c r="F1337" i="7"/>
  <c r="G1381" i="7"/>
  <c r="H1381" i="7"/>
  <c r="E517" i="7"/>
  <c r="H524" i="7"/>
  <c r="G524" i="7"/>
  <c r="I832" i="7"/>
  <c r="I834" i="7"/>
  <c r="H831" i="7"/>
  <c r="I833" i="7"/>
  <c r="G503" i="7"/>
  <c r="I518" i="7"/>
  <c r="G518" i="7"/>
  <c r="E610" i="7"/>
  <c r="I847" i="7"/>
  <c r="H847" i="7"/>
  <c r="G847" i="7"/>
  <c r="H2042" i="7"/>
  <c r="G2042" i="7"/>
  <c r="F2046" i="7"/>
  <c r="I2044" i="7" s="1"/>
  <c r="I260" i="7"/>
  <c r="I319" i="7"/>
  <c r="I482" i="7"/>
  <c r="H503" i="7"/>
  <c r="H518" i="7"/>
  <c r="H520" i="7"/>
  <c r="G535" i="7"/>
  <c r="G537" i="7"/>
  <c r="H606" i="7"/>
  <c r="G668" i="7"/>
  <c r="I670" i="7"/>
  <c r="I669" i="7"/>
  <c r="E729" i="7"/>
  <c r="H776" i="7"/>
  <c r="G838" i="7"/>
  <c r="F326" i="7"/>
  <c r="H535" i="7"/>
  <c r="H660" i="7"/>
  <c r="I663" i="7"/>
  <c r="G660" i="7"/>
  <c r="H824" i="7"/>
  <c r="G824" i="7"/>
  <c r="I836" i="7"/>
  <c r="I256" i="7"/>
  <c r="I331" i="7"/>
  <c r="H2750" i="7"/>
  <c r="G2750" i="7"/>
  <c r="F264" i="7"/>
  <c r="G270" i="7"/>
  <c r="F333" i="7"/>
  <c r="G337" i="7"/>
  <c r="G344" i="7"/>
  <c r="G362" i="7"/>
  <c r="I485" i="7"/>
  <c r="G500" i="7"/>
  <c r="G516" i="7"/>
  <c r="H604" i="7"/>
  <c r="G637" i="7"/>
  <c r="G725" i="7"/>
  <c r="E785" i="7"/>
  <c r="H811" i="7"/>
  <c r="G835" i="7"/>
  <c r="D1143" i="7"/>
  <c r="H1800" i="7"/>
  <c r="G1800" i="7"/>
  <c r="I211" i="7"/>
  <c r="I266" i="7"/>
  <c r="I341" i="7"/>
  <c r="F513" i="7"/>
  <c r="G604" i="7"/>
  <c r="F610" i="7"/>
  <c r="I609" i="7" s="1"/>
  <c r="I257" i="7"/>
  <c r="I282" i="7"/>
  <c r="H362" i="7"/>
  <c r="E432" i="7"/>
  <c r="H430" i="7" s="1"/>
  <c r="I483" i="7"/>
  <c r="D486" i="7"/>
  <c r="G486" i="7" s="1"/>
  <c r="G498" i="7"/>
  <c r="H500" i="7"/>
  <c r="H514" i="7"/>
  <c r="H516" i="7"/>
  <c r="I788" i="7"/>
  <c r="H835" i="7"/>
  <c r="G856" i="7"/>
  <c r="F855" i="7"/>
  <c r="H954" i="7"/>
  <c r="F507" i="7"/>
  <c r="I508" i="7" s="1"/>
  <c r="H508" i="7"/>
  <c r="G867" i="7"/>
  <c r="F430" i="7"/>
  <c r="F432" i="7" s="1"/>
  <c r="G508" i="7"/>
  <c r="I1089" i="7"/>
  <c r="G1087" i="7"/>
  <c r="F1311" i="7"/>
  <c r="H1314" i="7"/>
  <c r="G1314" i="7"/>
  <c r="H1735" i="7"/>
  <c r="G1735" i="7"/>
  <c r="E350" i="7"/>
  <c r="G367" i="7"/>
  <c r="I480" i="7"/>
  <c r="G504" i="7"/>
  <c r="H506" i="7"/>
  <c r="I680" i="7"/>
  <c r="I679" i="7"/>
  <c r="I819" i="7"/>
  <c r="H842" i="7"/>
  <c r="E838" i="7"/>
  <c r="H838" i="7" s="1"/>
  <c r="D1225" i="7"/>
  <c r="G1194" i="7"/>
  <c r="H504" i="7"/>
  <c r="F522" i="7"/>
  <c r="I524" i="7" s="1"/>
  <c r="E556" i="7"/>
  <c r="H556" i="7" s="1"/>
  <c r="H552" i="7"/>
  <c r="H686" i="7"/>
  <c r="I689" i="7"/>
  <c r="G686" i="7"/>
  <c r="I688" i="7"/>
  <c r="I864" i="7"/>
  <c r="H863" i="7"/>
  <c r="I869" i="7"/>
  <c r="G869" i="7"/>
  <c r="G1073" i="7"/>
  <c r="G1099" i="7"/>
  <c r="G1220" i="7"/>
  <c r="H1918" i="7"/>
  <c r="G1918" i="7"/>
  <c r="H2840" i="7"/>
  <c r="G2840" i="7"/>
  <c r="E1583" i="7"/>
  <c r="H1578" i="7"/>
  <c r="E1681" i="7"/>
  <c r="E1683" i="7" s="1"/>
  <c r="H1676" i="7"/>
  <c r="I782" i="7"/>
  <c r="H849" i="7"/>
  <c r="E859" i="7"/>
  <c r="H859" i="7" s="1"/>
  <c r="I956" i="7"/>
  <c r="G1165" i="7"/>
  <c r="H1321" i="7"/>
  <c r="H1334" i="7"/>
  <c r="H1341" i="7"/>
  <c r="H1384" i="7"/>
  <c r="F2105" i="7"/>
  <c r="I622" i="7"/>
  <c r="I626" i="7"/>
  <c r="G724" i="7"/>
  <c r="I790" i="7"/>
  <c r="I795" i="7"/>
  <c r="G857" i="7"/>
  <c r="G954" i="7"/>
  <c r="G977" i="7"/>
  <c r="I1155" i="7"/>
  <c r="G1213" i="7"/>
  <c r="I1218" i="7"/>
  <c r="G1332" i="7"/>
  <c r="I982" i="7"/>
  <c r="I1076" i="7"/>
  <c r="I1083" i="7"/>
  <c r="I1102" i="7"/>
  <c r="I1224" i="7"/>
  <c r="E1393" i="7"/>
  <c r="H1397" i="7"/>
  <c r="H1798" i="7"/>
  <c r="G1798" i="7"/>
  <c r="H1915" i="7"/>
  <c r="G1915" i="7"/>
  <c r="F1919" i="7"/>
  <c r="G980" i="7"/>
  <c r="G1081" i="7"/>
  <c r="I1151" i="7"/>
  <c r="I1159" i="7"/>
  <c r="H1194" i="7"/>
  <c r="I1327" i="7"/>
  <c r="H1682" i="7"/>
  <c r="G1682" i="7"/>
  <c r="H1802" i="7"/>
  <c r="G1802" i="7"/>
  <c r="H2097" i="7"/>
  <c r="G2097" i="7"/>
  <c r="H2101" i="7"/>
  <c r="G2101" i="7"/>
  <c r="D2405" i="7"/>
  <c r="G2400" i="7"/>
  <c r="F729" i="7"/>
  <c r="I723" i="7" s="1"/>
  <c r="I783" i="7"/>
  <c r="G807" i="7"/>
  <c r="I974" i="7"/>
  <c r="H980" i="7"/>
  <c r="H1081" i="7"/>
  <c r="E1217" i="7"/>
  <c r="H1217" i="7" s="1"/>
  <c r="H1219" i="7"/>
  <c r="G1316" i="7"/>
  <c r="H2333" i="7"/>
  <c r="G2333" i="7"/>
  <c r="I1335" i="7"/>
  <c r="D2334" i="7"/>
  <c r="D2703" i="7"/>
  <c r="D2751" i="7"/>
  <c r="G510" i="7"/>
  <c r="G536" i="7"/>
  <c r="G674" i="7"/>
  <c r="G680" i="7"/>
  <c r="G723" i="7"/>
  <c r="G805" i="7"/>
  <c r="G972" i="7"/>
  <c r="I1074" i="7"/>
  <c r="I1100" i="7"/>
  <c r="I1219" i="7"/>
  <c r="G1260" i="7"/>
  <c r="G1325" i="7"/>
  <c r="G1330" i="7"/>
  <c r="E1617" i="7"/>
  <c r="H2040" i="7"/>
  <c r="G2040" i="7"/>
  <c r="H2044" i="7"/>
  <c r="G2044" i="7"/>
  <c r="H2065" i="7"/>
  <c r="G2065" i="7"/>
  <c r="E2575" i="7"/>
  <c r="H1699" i="7"/>
  <c r="G1699" i="7"/>
  <c r="H2104" i="7"/>
  <c r="G2104" i="7"/>
  <c r="F2103" i="7"/>
  <c r="I624" i="7"/>
  <c r="I629" i="7"/>
  <c r="I839" i="7"/>
  <c r="I1103" i="7"/>
  <c r="E1643" i="7"/>
  <c r="E1739" i="7"/>
  <c r="H1756" i="7"/>
  <c r="G1756" i="7"/>
  <c r="D1919" i="7"/>
  <c r="G2063" i="7"/>
  <c r="D2067" i="7"/>
  <c r="H2099" i="7"/>
  <c r="G2099" i="7"/>
  <c r="G1638" i="7"/>
  <c r="H1700" i="7"/>
  <c r="H1734" i="7"/>
  <c r="H1757" i="7"/>
  <c r="H1797" i="7"/>
  <c r="H1799" i="7"/>
  <c r="H1801" i="7"/>
  <c r="H1914" i="7"/>
  <c r="H2096" i="7"/>
  <c r="G2290" i="7"/>
  <c r="F2390" i="7"/>
  <c r="F2405" i="7"/>
  <c r="I2402" i="7" s="1"/>
  <c r="F2453" i="7"/>
  <c r="I2452" i="7" s="1"/>
  <c r="G2698" i="7"/>
  <c r="E2703" i="7"/>
  <c r="I1414" i="7"/>
  <c r="G1392" i="7"/>
  <c r="G1641" i="7"/>
  <c r="F2188" i="7"/>
  <c r="I2183" i="7" s="1"/>
  <c r="F2215" i="7"/>
  <c r="F2534" i="7"/>
  <c r="H2629" i="7"/>
  <c r="G2765" i="7"/>
  <c r="G2837" i="7"/>
  <c r="G2160" i="7"/>
  <c r="G2183" i="7"/>
  <c r="G2213" i="7"/>
  <c r="G2238" i="7"/>
  <c r="G2514" i="7"/>
  <c r="G2530" i="7"/>
  <c r="G2532" i="7"/>
  <c r="G2571" i="7"/>
  <c r="G2573" i="7"/>
  <c r="H2765" i="7"/>
  <c r="F2770" i="7"/>
  <c r="I2766" i="7" s="1"/>
  <c r="H2837" i="7"/>
  <c r="H1399" i="7"/>
  <c r="F1617" i="7"/>
  <c r="H1804" i="7"/>
  <c r="G2120" i="7"/>
  <c r="H2160" i="7"/>
  <c r="H2183" i="7"/>
  <c r="H2211" i="7"/>
  <c r="H2213" i="7"/>
  <c r="H2238" i="7"/>
  <c r="F2272" i="7"/>
  <c r="I2270" i="7" s="1"/>
  <c r="H2331" i="7"/>
  <c r="H2514" i="7"/>
  <c r="H2530" i="7"/>
  <c r="H2532" i="7"/>
  <c r="H2571" i="7"/>
  <c r="H2573" i="7"/>
  <c r="F2690" i="7"/>
  <c r="G1554" i="7"/>
  <c r="G1556" i="7"/>
  <c r="G1558" i="7"/>
  <c r="G1560" i="7"/>
  <c r="G1578" i="7"/>
  <c r="G1580" i="7"/>
  <c r="G1582" i="7"/>
  <c r="G1612" i="7"/>
  <c r="G1639" i="7"/>
  <c r="G1676" i="7"/>
  <c r="G1678" i="7"/>
  <c r="G1680" i="7"/>
  <c r="H2120" i="7"/>
  <c r="F2125" i="7"/>
  <c r="I2120" i="7" s="1"/>
  <c r="G2241" i="7"/>
  <c r="G2291" i="7"/>
  <c r="G2294" i="7"/>
  <c r="G2329" i="7"/>
  <c r="G2632" i="7"/>
  <c r="G2688" i="7"/>
  <c r="G2699" i="7"/>
  <c r="D2841" i="7"/>
  <c r="H1554" i="7"/>
  <c r="H1556" i="7"/>
  <c r="F1980" i="7"/>
  <c r="F2751" i="7"/>
  <c r="I2750" i="7" s="1"/>
  <c r="G1417" i="7"/>
  <c r="I1426" i="7"/>
  <c r="G1873" i="7"/>
  <c r="G1975" i="7"/>
  <c r="H2063" i="7"/>
  <c r="D2102" i="7"/>
  <c r="D2105" i="7"/>
  <c r="H2156" i="7"/>
  <c r="H2389" i="7"/>
  <c r="H2400" i="7"/>
  <c r="H2402" i="7"/>
  <c r="H2404" i="7"/>
  <c r="H2448" i="7"/>
  <c r="H2450" i="7"/>
  <c r="H2452" i="7"/>
  <c r="H2512" i="7"/>
  <c r="G2628" i="7"/>
  <c r="G2630" i="7"/>
  <c r="G2749" i="7"/>
  <c r="F2841" i="7"/>
  <c r="I2836" i="7" s="1"/>
  <c r="G1424" i="7"/>
  <c r="H1873" i="7"/>
  <c r="H1975" i="7"/>
  <c r="E2102" i="7"/>
  <c r="H2628" i="7"/>
  <c r="H2630" i="7"/>
  <c r="H2749" i="7"/>
  <c r="F1739" i="7"/>
  <c r="F1803" i="7"/>
  <c r="I1802" i="7" s="1"/>
  <c r="F2102" i="7"/>
  <c r="G2159" i="7"/>
  <c r="G2184" i="7"/>
  <c r="G2210" i="7"/>
  <c r="G2212" i="7"/>
  <c r="G2214" i="7"/>
  <c r="G2237" i="7"/>
  <c r="G2332" i="7"/>
  <c r="H2517" i="7"/>
  <c r="G2529" i="7"/>
  <c r="G2531" i="7"/>
  <c r="G2533" i="7"/>
  <c r="G2570" i="7"/>
  <c r="G2572" i="7"/>
  <c r="H2766" i="7"/>
  <c r="H2836" i="7"/>
  <c r="G1914" i="7"/>
  <c r="H2237" i="7"/>
  <c r="I1855" i="7" l="1"/>
  <c r="I2103" i="7"/>
  <c r="H2103" i="7"/>
  <c r="G2103" i="7"/>
  <c r="I1556" i="7"/>
  <c r="I1341" i="7"/>
  <c r="F1347" i="7"/>
  <c r="E876" i="7"/>
  <c r="I1258" i="7"/>
  <c r="I1261" i="7"/>
  <c r="I803" i="7"/>
  <c r="I809" i="7"/>
  <c r="I289" i="7"/>
  <c r="I1388" i="7"/>
  <c r="I1385" i="7"/>
  <c r="I332" i="7"/>
  <c r="D1807" i="7"/>
  <c r="I1390" i="7"/>
  <c r="H1643" i="7"/>
  <c r="I1640" i="7"/>
  <c r="F317" i="7"/>
  <c r="I317" i="7" s="1"/>
  <c r="I326" i="7"/>
  <c r="I1641" i="7"/>
  <c r="H1383" i="7"/>
  <c r="I1384" i="7"/>
  <c r="I1386" i="7"/>
  <c r="I1389" i="7"/>
  <c r="I1387" i="7"/>
  <c r="G1383" i="7"/>
  <c r="I812" i="7"/>
  <c r="I817" i="7"/>
  <c r="I285" i="7"/>
  <c r="I263" i="7"/>
  <c r="I556" i="7"/>
  <c r="E1342" i="7"/>
  <c r="I345" i="7"/>
  <c r="I346" i="7"/>
  <c r="D370" i="7"/>
  <c r="D369" i="7" s="1"/>
  <c r="I1165" i="7"/>
  <c r="I1139" i="7"/>
  <c r="I1141" i="7"/>
  <c r="I279" i="7"/>
  <c r="I280" i="7"/>
  <c r="I1138" i="7"/>
  <c r="H2575" i="7"/>
  <c r="I1084" i="7"/>
  <c r="I1806" i="7"/>
  <c r="G1805" i="7"/>
  <c r="I665" i="7"/>
  <c r="E1104" i="7"/>
  <c r="H1104" i="7" s="1"/>
  <c r="I1380" i="7"/>
  <c r="F1342" i="7"/>
  <c r="I1311" i="7" s="1"/>
  <c r="I1257" i="7"/>
  <c r="I1198" i="7"/>
  <c r="H2067" i="7"/>
  <c r="G1143" i="7"/>
  <c r="I2570" i="7"/>
  <c r="I641" i="7"/>
  <c r="I954" i="7"/>
  <c r="F370" i="7"/>
  <c r="H370" i="7" s="1"/>
  <c r="E1225" i="7"/>
  <c r="D1342" i="7"/>
  <c r="D539" i="7"/>
  <c r="G1643" i="7"/>
  <c r="D691" i="7"/>
  <c r="G691" i="7" s="1"/>
  <c r="D2215" i="7"/>
  <c r="D2216" i="7" s="1"/>
  <c r="I2064" i="7"/>
  <c r="I1826" i="7"/>
  <c r="H1829" i="7"/>
  <c r="H1761" i="7"/>
  <c r="I1756" i="7"/>
  <c r="I2062" i="7"/>
  <c r="G2516" i="7"/>
  <c r="I1400" i="7"/>
  <c r="I1824" i="7"/>
  <c r="I1581" i="7"/>
  <c r="H340" i="7"/>
  <c r="I674" i="7"/>
  <c r="I2573" i="7"/>
  <c r="I1398" i="7"/>
  <c r="I1759" i="7"/>
  <c r="I1220" i="7"/>
  <c r="I1194" i="7"/>
  <c r="I500" i="7"/>
  <c r="I1207" i="7"/>
  <c r="I1078" i="7"/>
  <c r="I1142" i="7"/>
  <c r="I1757" i="7"/>
  <c r="I1201" i="7"/>
  <c r="I1140" i="7"/>
  <c r="I2330" i="7"/>
  <c r="I1580" i="7"/>
  <c r="I2331" i="7"/>
  <c r="G1583" i="7"/>
  <c r="I659" i="7"/>
  <c r="I1394" i="7"/>
  <c r="I1259" i="7"/>
  <c r="I1397" i="7"/>
  <c r="I686" i="7"/>
  <c r="I1256" i="7"/>
  <c r="I804" i="7"/>
  <c r="G534" i="7"/>
  <c r="I1700" i="7"/>
  <c r="I1702" i="7"/>
  <c r="G1829" i="7"/>
  <c r="I535" i="7"/>
  <c r="G1761" i="7"/>
  <c r="I1827" i="7"/>
  <c r="I1073" i="7"/>
  <c r="F1683" i="7"/>
  <c r="I1682" i="7" s="1"/>
  <c r="I1260" i="7"/>
  <c r="I2290" i="7"/>
  <c r="H1263" i="7"/>
  <c r="G2515" i="7"/>
  <c r="G340" i="7"/>
  <c r="H534" i="7"/>
  <c r="I1578" i="7"/>
  <c r="I1639" i="7"/>
  <c r="I1200" i="7"/>
  <c r="I1579" i="7"/>
  <c r="I1638" i="7"/>
  <c r="I1193" i="7"/>
  <c r="H1583" i="7"/>
  <c r="I1209" i="7"/>
  <c r="I1216" i="7"/>
  <c r="H1143" i="7"/>
  <c r="I672" i="7"/>
  <c r="G2067" i="7"/>
  <c r="I2065" i="7"/>
  <c r="I1203" i="7"/>
  <c r="I667" i="7"/>
  <c r="I2332" i="7"/>
  <c r="I1330" i="7"/>
  <c r="I2066" i="7"/>
  <c r="G1329" i="7"/>
  <c r="H2633" i="7"/>
  <c r="G1225" i="7"/>
  <c r="I1262" i="7"/>
  <c r="I1202" i="7"/>
  <c r="I671" i="7"/>
  <c r="G2334" i="7"/>
  <c r="I1085" i="7"/>
  <c r="I2628" i="7"/>
  <c r="I2572" i="7"/>
  <c r="I2294" i="7"/>
  <c r="I1760" i="7"/>
  <c r="I668" i="7"/>
  <c r="G1263" i="7"/>
  <c r="I1212" i="7"/>
  <c r="H499" i="7"/>
  <c r="H1408" i="7"/>
  <c r="H2334" i="7"/>
  <c r="I2333" i="7"/>
  <c r="H2242" i="7"/>
  <c r="I1091" i="7"/>
  <c r="I1087" i="7"/>
  <c r="I1080" i="7"/>
  <c r="I806" i="7"/>
  <c r="G2575" i="7"/>
  <c r="F350" i="7"/>
  <c r="I1096" i="7"/>
  <c r="I808" i="7"/>
  <c r="I362" i="7"/>
  <c r="G1858" i="7"/>
  <c r="I1828" i="7"/>
  <c r="I807" i="7"/>
  <c r="I1072" i="7"/>
  <c r="G361" i="7"/>
  <c r="H1704" i="7"/>
  <c r="I2238" i="7"/>
  <c r="I2237" i="7"/>
  <c r="G1319" i="7"/>
  <c r="I1079" i="7"/>
  <c r="I1409" i="7"/>
  <c r="I1320" i="7"/>
  <c r="I1090" i="7"/>
  <c r="I2571" i="7"/>
  <c r="I1410" i="7"/>
  <c r="G2633" i="7"/>
  <c r="I805" i="7"/>
  <c r="I1077" i="7"/>
  <c r="I1037" i="7"/>
  <c r="D350" i="7"/>
  <c r="I2631" i="7"/>
  <c r="I1395" i="7"/>
  <c r="I1396" i="7"/>
  <c r="I1699" i="7"/>
  <c r="G2295" i="7"/>
  <c r="I1213" i="7"/>
  <c r="H1087" i="7"/>
  <c r="G1104" i="7"/>
  <c r="I1094" i="7"/>
  <c r="I801" i="7"/>
  <c r="I1217" i="7"/>
  <c r="I1208" i="7"/>
  <c r="I678" i="7"/>
  <c r="E2821" i="7"/>
  <c r="I681" i="7"/>
  <c r="I2240" i="7"/>
  <c r="I1321" i="7"/>
  <c r="I1099" i="7"/>
  <c r="G800" i="7"/>
  <c r="H800" i="7" s="1"/>
  <c r="I1701" i="7"/>
  <c r="I802" i="7"/>
  <c r="I666" i="7"/>
  <c r="I344" i="7"/>
  <c r="I2404" i="7"/>
  <c r="G499" i="7"/>
  <c r="G2242" i="7"/>
  <c r="I2293" i="7"/>
  <c r="I536" i="7"/>
  <c r="G1704" i="7"/>
  <c r="I1086" i="7"/>
  <c r="I660" i="7"/>
  <c r="I1020" i="7"/>
  <c r="I683" i="7"/>
  <c r="H2515" i="7"/>
  <c r="I2292" i="7"/>
  <c r="H1393" i="7"/>
  <c r="I537" i="7"/>
  <c r="I677" i="7"/>
  <c r="I1406" i="7"/>
  <c r="I2040" i="7"/>
  <c r="H2295" i="7"/>
  <c r="I673" i="7"/>
  <c r="H1858" i="7"/>
  <c r="I2156" i="7"/>
  <c r="I2155" i="7"/>
  <c r="G2161" i="7"/>
  <c r="I2159" i="7"/>
  <c r="H2161" i="7"/>
  <c r="I2102" i="7"/>
  <c r="I2160" i="7"/>
  <c r="I2157" i="7"/>
  <c r="I2101" i="7"/>
  <c r="I2097" i="7"/>
  <c r="I2099" i="7"/>
  <c r="I1856" i="7"/>
  <c r="I1677" i="7"/>
  <c r="I2100" i="7"/>
  <c r="I2098" i="7"/>
  <c r="I2096" i="7"/>
  <c r="I1678" i="7"/>
  <c r="I1680" i="7"/>
  <c r="I1676" i="7"/>
  <c r="I502" i="7"/>
  <c r="I361" i="7"/>
  <c r="I2514" i="7"/>
  <c r="I724" i="7"/>
  <c r="G359" i="7"/>
  <c r="G1681" i="7"/>
  <c r="H1681" i="7"/>
  <c r="G1877" i="7"/>
  <c r="D1431" i="7"/>
  <c r="I2239" i="7"/>
  <c r="H1877" i="7"/>
  <c r="I2512" i="7"/>
  <c r="I1875" i="7"/>
  <c r="I1873" i="7"/>
  <c r="I980" i="7"/>
  <c r="I977" i="7"/>
  <c r="F876" i="7"/>
  <c r="G2211" i="7"/>
  <c r="F539" i="7"/>
  <c r="I504" i="7" s="1"/>
  <c r="H691" i="7"/>
  <c r="G432" i="7"/>
  <c r="I2513" i="7"/>
  <c r="I1874" i="7"/>
  <c r="G1393" i="7"/>
  <c r="F2519" i="7"/>
  <c r="I2515" i="7" s="1"/>
  <c r="I1872" i="7"/>
  <c r="I664" i="7"/>
  <c r="I2749" i="7"/>
  <c r="I2751" i="7" s="1"/>
  <c r="D876" i="7"/>
  <c r="I2840" i="7"/>
  <c r="I2629" i="7"/>
  <c r="H1329" i="7"/>
  <c r="I2104" i="7"/>
  <c r="F252" i="7"/>
  <c r="I252" i="7" s="1"/>
  <c r="H785" i="7"/>
  <c r="I1081" i="7"/>
  <c r="I2630" i="7"/>
  <c r="I486" i="7"/>
  <c r="I1554" i="7"/>
  <c r="H2390" i="7"/>
  <c r="G2390" i="7"/>
  <c r="I1313" i="7"/>
  <c r="H1311" i="7"/>
  <c r="G1311" i="7"/>
  <c r="I1312" i="7"/>
  <c r="G610" i="7"/>
  <c r="I607" i="7"/>
  <c r="H610" i="7"/>
  <c r="I605" i="7"/>
  <c r="I608" i="7"/>
  <c r="F2049" i="7"/>
  <c r="I2046" i="7" s="1"/>
  <c r="H2046" i="7"/>
  <c r="G2046" i="7"/>
  <c r="I2045" i="7"/>
  <c r="I2043" i="7"/>
  <c r="I2041" i="7"/>
  <c r="I2039" i="7"/>
  <c r="I2037" i="7"/>
  <c r="G2102" i="7"/>
  <c r="H2102" i="7"/>
  <c r="D2519" i="7"/>
  <c r="G729" i="7"/>
  <c r="I728" i="7"/>
  <c r="I726" i="7"/>
  <c r="H729" i="7"/>
  <c r="I725" i="7"/>
  <c r="I727" i="7"/>
  <c r="E348" i="7"/>
  <c r="I604" i="7"/>
  <c r="F1431" i="7"/>
  <c r="I1402" i="7" s="1"/>
  <c r="I1372" i="7"/>
  <c r="H1370" i="7"/>
  <c r="I1374" i="7"/>
  <c r="I1379" i="7"/>
  <c r="I1376" i="7"/>
  <c r="I1371" i="7"/>
  <c r="I1373" i="7"/>
  <c r="I1375" i="7"/>
  <c r="I1381" i="7"/>
  <c r="G1370" i="7"/>
  <c r="G332" i="7"/>
  <c r="D326" i="7"/>
  <c r="D317" i="7" s="1"/>
  <c r="H2690" i="7"/>
  <c r="G2690" i="7"/>
  <c r="I2689" i="7"/>
  <c r="I2400" i="7"/>
  <c r="H1919" i="7"/>
  <c r="G1919" i="7"/>
  <c r="I1916" i="7"/>
  <c r="I1914" i="7"/>
  <c r="I1917" i="7"/>
  <c r="I2688" i="7"/>
  <c r="I959" i="7"/>
  <c r="I953" i="7"/>
  <c r="I975" i="7"/>
  <c r="I967" i="7"/>
  <c r="I961" i="7"/>
  <c r="H985" i="7"/>
  <c r="I971" i="7"/>
  <c r="I966" i="7"/>
  <c r="G985" i="7"/>
  <c r="I960" i="7"/>
  <c r="I965" i="7"/>
  <c r="I962" i="7"/>
  <c r="I958" i="7"/>
  <c r="I968" i="7"/>
  <c r="G349" i="7"/>
  <c r="I2450" i="7"/>
  <c r="I1918" i="7"/>
  <c r="I814" i="7"/>
  <c r="I818" i="7"/>
  <c r="G810" i="7"/>
  <c r="I813" i="7"/>
  <c r="I816" i="7"/>
  <c r="I811" i="7"/>
  <c r="I815" i="7"/>
  <c r="H810" i="7"/>
  <c r="I2042" i="7"/>
  <c r="I1340" i="7"/>
  <c r="I1338" i="7"/>
  <c r="H1337" i="7"/>
  <c r="G1337" i="7"/>
  <c r="E539" i="7"/>
  <c r="H291" i="7"/>
  <c r="G291" i="7"/>
  <c r="I291" i="7"/>
  <c r="D333" i="7"/>
  <c r="G333" i="7" s="1"/>
  <c r="G336" i="7"/>
  <c r="G1803" i="7"/>
  <c r="F1807" i="7"/>
  <c r="I1803" i="7" s="1"/>
  <c r="I1799" i="7"/>
  <c r="I1797" i="7"/>
  <c r="H1803" i="7"/>
  <c r="G1739" i="7"/>
  <c r="I1736" i="7"/>
  <c r="I1738" i="7"/>
  <c r="I1737" i="7"/>
  <c r="I1734" i="7"/>
  <c r="H1739" i="7"/>
  <c r="H2534" i="7"/>
  <c r="G2534" i="7"/>
  <c r="F2216" i="7"/>
  <c r="H2215" i="7"/>
  <c r="I2214" i="7"/>
  <c r="I2530" i="7"/>
  <c r="I1735" i="7"/>
  <c r="I514" i="7"/>
  <c r="H513" i="7"/>
  <c r="G513" i="7"/>
  <c r="H326" i="7"/>
  <c r="I322" i="7"/>
  <c r="I325" i="7" s="1"/>
  <c r="I2213" i="7"/>
  <c r="I2186" i="7"/>
  <c r="H2188" i="7"/>
  <c r="G2188" i="7"/>
  <c r="I2185" i="7"/>
  <c r="I2187" i="7"/>
  <c r="H855" i="7"/>
  <c r="G855" i="7"/>
  <c r="I858" i="7"/>
  <c r="I856" i="7"/>
  <c r="H843" i="7"/>
  <c r="I852" i="7"/>
  <c r="I845" i="7"/>
  <c r="I851" i="7"/>
  <c r="I853" i="7"/>
  <c r="I848" i="7"/>
  <c r="I850" i="7"/>
  <c r="I844" i="7"/>
  <c r="G843" i="7"/>
  <c r="H363" i="7"/>
  <c r="G363" i="7"/>
  <c r="I304" i="7"/>
  <c r="I2839" i="7"/>
  <c r="H2841" i="7"/>
  <c r="G2841" i="7"/>
  <c r="I2838" i="7"/>
  <c r="I1615" i="7"/>
  <c r="H1617" i="7"/>
  <c r="G1617" i="7"/>
  <c r="I1614" i="7"/>
  <c r="I1616" i="7"/>
  <c r="I1613" i="7"/>
  <c r="I2212" i="7"/>
  <c r="I972" i="7"/>
  <c r="H2751" i="7"/>
  <c r="G2751" i="7"/>
  <c r="G2270" i="7"/>
  <c r="I2210" i="7"/>
  <c r="I2211" i="7"/>
  <c r="I2389" i="7"/>
  <c r="I2390" i="7" s="1"/>
  <c r="H522" i="7"/>
  <c r="I523" i="7"/>
  <c r="G522" i="7"/>
  <c r="I509" i="7"/>
  <c r="H507" i="7"/>
  <c r="G507" i="7"/>
  <c r="I1339" i="7"/>
  <c r="I1407" i="7"/>
  <c r="I1403" i="7"/>
  <c r="H1402" i="7"/>
  <c r="G1402" i="7"/>
  <c r="I1405" i="7"/>
  <c r="I365" i="7"/>
  <c r="I515" i="7"/>
  <c r="F1564" i="7"/>
  <c r="H1563" i="7"/>
  <c r="G1563" i="7"/>
  <c r="I1561" i="7"/>
  <c r="I1559" i="7"/>
  <c r="I1557" i="7"/>
  <c r="I1555" i="7"/>
  <c r="I1915" i="7"/>
  <c r="I2448" i="7"/>
  <c r="I867" i="7"/>
  <c r="H866" i="7"/>
  <c r="G866" i="7"/>
  <c r="I1978" i="7"/>
  <c r="H1980" i="7"/>
  <c r="G1980" i="7"/>
  <c r="I1977" i="7"/>
  <c r="I1976" i="7"/>
  <c r="I1979" i="7"/>
  <c r="I2533" i="7"/>
  <c r="I2184" i="7"/>
  <c r="I1560" i="7"/>
  <c r="I1975" i="7"/>
  <c r="G2105" i="7"/>
  <c r="H2105" i="7"/>
  <c r="H427" i="7"/>
  <c r="H429" i="7"/>
  <c r="H426" i="7"/>
  <c r="H431" i="7"/>
  <c r="H428" i="7"/>
  <c r="H641" i="7"/>
  <c r="I606" i="7"/>
  <c r="H2702" i="7"/>
  <c r="G2702" i="7"/>
  <c r="F2703" i="7"/>
  <c r="I2702" i="7" s="1"/>
  <c r="G2811" i="7"/>
  <c r="F2813" i="7"/>
  <c r="H2811" i="7"/>
  <c r="I2123" i="7"/>
  <c r="H2125" i="7"/>
  <c r="G2125" i="7"/>
  <c r="I2122" i="7"/>
  <c r="I2124" i="7"/>
  <c r="I2121" i="7"/>
  <c r="H2272" i="7"/>
  <c r="G2272" i="7"/>
  <c r="I2271" i="7"/>
  <c r="I2272" i="7" s="1"/>
  <c r="I2531" i="7"/>
  <c r="I2532" i="7"/>
  <c r="I1798" i="7"/>
  <c r="I333" i="7"/>
  <c r="H333" i="7"/>
  <c r="H820" i="7"/>
  <c r="G820" i="7"/>
  <c r="I822" i="7"/>
  <c r="I830" i="7"/>
  <c r="I825" i="7"/>
  <c r="I827" i="7"/>
  <c r="I821" i="7"/>
  <c r="I823" i="7"/>
  <c r="I826" i="7"/>
  <c r="I272" i="7"/>
  <c r="H272" i="7"/>
  <c r="G272" i="7"/>
  <c r="I281" i="7"/>
  <c r="I2529" i="7"/>
  <c r="H366" i="7"/>
  <c r="I340" i="7"/>
  <c r="I337" i="7"/>
  <c r="I251" i="7"/>
  <c r="I314" i="7"/>
  <c r="H307" i="7"/>
  <c r="I307" i="7"/>
  <c r="G307" i="7"/>
  <c r="I221" i="7"/>
  <c r="I220" i="7"/>
  <c r="H219" i="7"/>
  <c r="F224" i="7"/>
  <c r="I219" i="7" s="1"/>
  <c r="I222" i="7"/>
  <c r="G219" i="7"/>
  <c r="I2768" i="7"/>
  <c r="H2770" i="7"/>
  <c r="G2770" i="7"/>
  <c r="I2767" i="7"/>
  <c r="I2769" i="7"/>
  <c r="I2451" i="7"/>
  <c r="I2449" i="7"/>
  <c r="H2453" i="7"/>
  <c r="G2453" i="7"/>
  <c r="I2837" i="7"/>
  <c r="I1612" i="7"/>
  <c r="I1800" i="7"/>
  <c r="G264" i="7"/>
  <c r="I271" i="7"/>
  <c r="I264" i="7"/>
  <c r="H264" i="7"/>
  <c r="I270" i="7"/>
  <c r="H517" i="7"/>
  <c r="G517" i="7"/>
  <c r="I519" i="7"/>
  <c r="I857" i="7"/>
  <c r="I284" i="7"/>
  <c r="I2403" i="7"/>
  <c r="I2401" i="7"/>
  <c r="H2405" i="7"/>
  <c r="G2405" i="7"/>
  <c r="I1314" i="7"/>
  <c r="I1558" i="7"/>
  <c r="I2765" i="7"/>
  <c r="E1431" i="7"/>
  <c r="D366" i="7"/>
  <c r="I1857" i="7" l="1"/>
  <c r="I1858" i="7" s="1"/>
  <c r="F348" i="7"/>
  <c r="I349" i="7" s="1"/>
  <c r="I364" i="7"/>
  <c r="H317" i="7"/>
  <c r="I318" i="7"/>
  <c r="G317" i="7"/>
  <c r="I1563" i="7"/>
  <c r="I1564" i="7" s="1"/>
  <c r="I810" i="7"/>
  <c r="I1143" i="7"/>
  <c r="I985" i="7"/>
  <c r="I2811" i="7"/>
  <c r="I2812" i="7"/>
  <c r="G350" i="7"/>
  <c r="G326" i="7"/>
  <c r="H1225" i="7"/>
  <c r="G2215" i="7"/>
  <c r="F369" i="7"/>
  <c r="I370" i="7" s="1"/>
  <c r="I1761" i="7"/>
  <c r="D372" i="7"/>
  <c r="I1263" i="7"/>
  <c r="I2067" i="7"/>
  <c r="I2334" i="7"/>
  <c r="I2575" i="7"/>
  <c r="I1829" i="7"/>
  <c r="H1683" i="7"/>
  <c r="G1683" i="7"/>
  <c r="I1681" i="7"/>
  <c r="I1683" i="7" s="1"/>
  <c r="G370" i="7"/>
  <c r="I1643" i="7"/>
  <c r="I785" i="7"/>
  <c r="I517" i="7"/>
  <c r="I520" i="7"/>
  <c r="I1583" i="7"/>
  <c r="H539" i="7"/>
  <c r="I506" i="7"/>
  <c r="I522" i="7"/>
  <c r="I498" i="7"/>
  <c r="I503" i="7"/>
  <c r="I499" i="7"/>
  <c r="I1704" i="7"/>
  <c r="I2295" i="7"/>
  <c r="D348" i="7"/>
  <c r="I1225" i="7"/>
  <c r="I838" i="7"/>
  <c r="I800" i="7"/>
  <c r="H876" i="7"/>
  <c r="I855" i="7"/>
  <c r="I516" i="7"/>
  <c r="I507" i="7"/>
  <c r="I510" i="7"/>
  <c r="I866" i="7"/>
  <c r="I534" i="7"/>
  <c r="I831" i="7"/>
  <c r="I1877" i="7"/>
  <c r="I2242" i="7"/>
  <c r="I1104" i="7"/>
  <c r="G2519" i="7"/>
  <c r="I859" i="7"/>
  <c r="I2841" i="7"/>
  <c r="G876" i="7"/>
  <c r="I789" i="7"/>
  <c r="I843" i="7"/>
  <c r="I863" i="7"/>
  <c r="I820" i="7"/>
  <c r="I691" i="7"/>
  <c r="G539" i="7"/>
  <c r="I2633" i="7"/>
  <c r="I512" i="7"/>
  <c r="I2161" i="7"/>
  <c r="I2105" i="7"/>
  <c r="I1617" i="7"/>
  <c r="I1337" i="7"/>
  <c r="D1347" i="7" s="1"/>
  <c r="I521" i="7"/>
  <c r="I835" i="7"/>
  <c r="I776" i="7"/>
  <c r="I2517" i="7"/>
  <c r="I2516" i="7"/>
  <c r="I2690" i="7"/>
  <c r="H2519" i="7"/>
  <c r="I1739" i="7"/>
  <c r="I511" i="7"/>
  <c r="I2519" i="7"/>
  <c r="I513" i="7"/>
  <c r="I505" i="7"/>
  <c r="I610" i="7"/>
  <c r="I2188" i="7"/>
  <c r="I729" i="7"/>
  <c r="H252" i="7"/>
  <c r="I253" i="7" s="1"/>
  <c r="G252" i="7"/>
  <c r="I2125" i="7"/>
  <c r="I2770" i="7"/>
  <c r="I2534" i="7"/>
  <c r="H1564" i="7"/>
  <c r="G1564" i="7"/>
  <c r="I1919" i="7"/>
  <c r="I1370" i="7"/>
  <c r="H359" i="7"/>
  <c r="H351" i="7"/>
  <c r="H349" i="7"/>
  <c r="H432" i="7"/>
  <c r="I2701" i="7"/>
  <c r="H2703" i="7"/>
  <c r="G2703" i="7"/>
  <c r="I2698" i="7"/>
  <c r="I2700" i="7"/>
  <c r="I2699" i="7"/>
  <c r="H2049" i="7"/>
  <c r="G2049" i="7"/>
  <c r="I2048" i="7"/>
  <c r="I2049" i="7" s="1"/>
  <c r="I2405" i="7"/>
  <c r="G224" i="7"/>
  <c r="I213" i="7"/>
  <c r="I198" i="7"/>
  <c r="I216" i="7"/>
  <c r="I205" i="7"/>
  <c r="I191" i="7"/>
  <c r="I197" i="7"/>
  <c r="I209" i="7"/>
  <c r="I192" i="7"/>
  <c r="I204" i="7"/>
  <c r="I196" i="7"/>
  <c r="H224" i="7"/>
  <c r="I203" i="7"/>
  <c r="I199" i="7"/>
  <c r="I206" i="7"/>
  <c r="I210" i="7"/>
  <c r="I200" i="7"/>
  <c r="G366" i="7"/>
  <c r="H2216" i="7"/>
  <c r="G2216" i="7"/>
  <c r="I2453" i="7"/>
  <c r="I2215" i="7"/>
  <c r="I2216" i="7" s="1"/>
  <c r="H1807" i="7"/>
  <c r="G1807" i="7"/>
  <c r="I1805" i="7"/>
  <c r="I1804" i="7"/>
  <c r="I1391" i="7"/>
  <c r="H1431" i="7"/>
  <c r="G1431" i="7"/>
  <c r="I1408" i="7"/>
  <c r="I1424" i="7"/>
  <c r="I1393" i="7"/>
  <c r="I1417" i="7"/>
  <c r="I1412" i="7"/>
  <c r="I1383" i="7"/>
  <c r="I1333" i="7"/>
  <c r="D1349" i="7" s="1"/>
  <c r="I1318" i="7"/>
  <c r="D1348" i="7" s="1"/>
  <c r="H1342" i="7"/>
  <c r="I1328" i="7"/>
  <c r="I1316" i="7"/>
  <c r="G1342" i="7"/>
  <c r="I1322" i="7"/>
  <c r="D1351" i="7" s="1"/>
  <c r="I1332" i="7"/>
  <c r="I1324" i="7"/>
  <c r="I1310" i="7"/>
  <c r="I1315" i="7"/>
  <c r="I1323" i="7"/>
  <c r="I1325" i="7"/>
  <c r="I1317" i="7"/>
  <c r="I1329" i="7"/>
  <c r="D1350" i="7" s="1"/>
  <c r="I1334" i="7"/>
  <c r="I1319" i="7"/>
  <c r="H2813" i="7"/>
  <c r="G2813" i="7"/>
  <c r="I1980" i="7"/>
  <c r="H350" i="7"/>
  <c r="I363" i="7" l="1"/>
  <c r="I350" i="7"/>
  <c r="I359" i="7"/>
  <c r="I348" i="7"/>
  <c r="H348" i="7"/>
  <c r="G348" i="7"/>
  <c r="G369" i="7"/>
  <c r="I2813" i="7"/>
  <c r="I539" i="7"/>
  <c r="F372" i="7"/>
  <c r="I371" i="7"/>
  <c r="H369" i="7"/>
  <c r="I876" i="7"/>
  <c r="I1807" i="7"/>
  <c r="I1342" i="7"/>
  <c r="I224" i="7"/>
  <c r="I1431" i="7"/>
  <c r="I2703" i="7"/>
  <c r="I369" i="7" l="1"/>
  <c r="I366" i="7"/>
  <c r="G372" i="7"/>
  <c r="I368" i="7"/>
  <c r="I367" i="7"/>
  <c r="H372" i="7"/>
  <c r="I372" i="7" l="1"/>
</calcChain>
</file>

<file path=xl/sharedStrings.xml><?xml version="1.0" encoding="utf-8"?>
<sst xmlns="http://schemas.openxmlformats.org/spreadsheetml/2006/main" count="2431" uniqueCount="1089">
  <si>
    <t xml:space="preserve">   </t>
  </si>
  <si>
    <t>R E P U B L I K A     E    K O S O V Ë S</t>
  </si>
  <si>
    <t>R E P U B L I K    OF    K O S O V O</t>
  </si>
  <si>
    <t xml:space="preserve">R E P U B L I K A    K O S O V A </t>
  </si>
  <si>
    <t>KOMUNA E PEJËS   MUNICIPALITY OF PEJA   OPŠTINA  PEĆ</t>
  </si>
  <si>
    <t>DREJTORATI PËR  BUXHET E FINANCA</t>
  </si>
  <si>
    <t xml:space="preserve">   RAPORTI  </t>
  </si>
  <si>
    <t xml:space="preserve">I  TË HYRAVE DHE SHPENZIMEVE TË REALIZUARA BUXHETORE PËR PERIUDHËN </t>
  </si>
  <si>
    <t>PËRMBAJTJA :</t>
  </si>
  <si>
    <t xml:space="preserve">Përshkrimi                                                                                                                                                            </t>
  </si>
  <si>
    <t>Faqja</t>
  </si>
  <si>
    <t>Përmbajtja</t>
  </si>
  <si>
    <t>2</t>
  </si>
  <si>
    <t>Të dhënat e punësimit</t>
  </si>
  <si>
    <t>3</t>
  </si>
  <si>
    <t xml:space="preserve">Zyra e Kryetarit </t>
  </si>
  <si>
    <t xml:space="preserve">Administrata dhe personeli </t>
  </si>
  <si>
    <t xml:space="preserve">Çështjet gjinore </t>
  </si>
  <si>
    <t xml:space="preserve">Integrimet Europiane </t>
  </si>
  <si>
    <t xml:space="preserve">Inspekcioni </t>
  </si>
  <si>
    <t xml:space="preserve">Prokurimi </t>
  </si>
  <si>
    <t xml:space="preserve">Asambleja Komunale </t>
  </si>
  <si>
    <t>Buxhet e financa</t>
  </si>
  <si>
    <t>Punë komunale , shërbime publike</t>
  </si>
  <si>
    <t>Emergjenca - zjarrëfikësat</t>
  </si>
  <si>
    <t xml:space="preserve">Zyra komunale për komunitete dhe kthim </t>
  </si>
  <si>
    <t xml:space="preserve">Bujqësi , pylltari , zhvillim rural </t>
  </si>
  <si>
    <t>Zhvillimi ekonomik</t>
  </si>
  <si>
    <t xml:space="preserve">Gjeodezi dhe kadastër </t>
  </si>
  <si>
    <t xml:space="preserve">Çështje pronësoro - juridike </t>
  </si>
  <si>
    <t xml:space="preserve">Planifikimi urban dhe mjedisi </t>
  </si>
  <si>
    <t>32</t>
  </si>
  <si>
    <t>Shëndetësia - Administrata</t>
  </si>
  <si>
    <t xml:space="preserve">Shëndetësia - Kujdesi primar shëndetsor </t>
  </si>
  <si>
    <t>33</t>
  </si>
  <si>
    <t>34</t>
  </si>
  <si>
    <t>Kulturë , rini , sport</t>
  </si>
  <si>
    <t xml:space="preserve">Arsimi - Administrata </t>
  </si>
  <si>
    <t>35</t>
  </si>
  <si>
    <t xml:space="preserve">Arsimi - Arsimi parashkollor - Çerdhet </t>
  </si>
  <si>
    <t xml:space="preserve">Arsimi - Arsimi fillor </t>
  </si>
  <si>
    <t xml:space="preserve">Arsimi - Arsimi i mesëm </t>
  </si>
  <si>
    <t>37</t>
  </si>
  <si>
    <t xml:space="preserve">                TË DHËNAT E PUNËSIMIT</t>
  </si>
  <si>
    <t xml:space="preserve">Kodi </t>
  </si>
  <si>
    <t>Emërtimi i kodit</t>
  </si>
  <si>
    <t>Numri aktual</t>
  </si>
  <si>
    <t>Planifikimi</t>
  </si>
  <si>
    <t xml:space="preserve">Progresi : </t>
  </si>
  <si>
    <t xml:space="preserve">% </t>
  </si>
  <si>
    <t>i programit</t>
  </si>
  <si>
    <t xml:space="preserve"> 5 / 3</t>
  </si>
  <si>
    <t xml:space="preserve"> 5 / 4</t>
  </si>
  <si>
    <t>Zyra e Kryetarit</t>
  </si>
  <si>
    <t>13</t>
  </si>
  <si>
    <t xml:space="preserve">( I+II+III )  Administrata dhe personeli </t>
  </si>
  <si>
    <t xml:space="preserve">         I.   Administrata </t>
  </si>
  <si>
    <t xml:space="preserve">         II.  Çështjet gjinore</t>
  </si>
  <si>
    <t>1</t>
  </si>
  <si>
    <t xml:space="preserve">         III. Integrimet europiane</t>
  </si>
  <si>
    <t>Inspeksioni</t>
  </si>
  <si>
    <t>Prokurimi</t>
  </si>
  <si>
    <t>Asambleja komunale</t>
  </si>
  <si>
    <t>(I+II) Punë komunale,shërbime publike</t>
  </si>
  <si>
    <t xml:space="preserve">         I.    Infrastruktura rrugore</t>
  </si>
  <si>
    <t xml:space="preserve">         II.   Emergjenca - zjarrëfikësat</t>
  </si>
  <si>
    <t>Zyra lokale e komuniteteve</t>
  </si>
  <si>
    <t>Bujqësi , pylltari , zhvillim rural</t>
  </si>
  <si>
    <t>Zhvillim ekonomik</t>
  </si>
  <si>
    <t xml:space="preserve">     ( I+II ) Gjeodezi dhe kadastër</t>
  </si>
  <si>
    <t>Planifikimi urban dhe mjedisi</t>
  </si>
  <si>
    <t>Shëndetësia</t>
  </si>
  <si>
    <t xml:space="preserve">              - Administrata</t>
  </si>
  <si>
    <t xml:space="preserve">              - Kujdesi primar shëndetsor</t>
  </si>
  <si>
    <t>Shërbimet Sociale</t>
  </si>
  <si>
    <t>Arsimi</t>
  </si>
  <si>
    <t xml:space="preserve">             - Administrata</t>
  </si>
  <si>
    <t xml:space="preserve">             - Arsimi parashkollor - Çerdhet</t>
  </si>
  <si>
    <t xml:space="preserve">             - Arsimi fillor</t>
  </si>
  <si>
    <t xml:space="preserve">             - Arsimi i mesëm</t>
  </si>
  <si>
    <t>Totali :</t>
  </si>
  <si>
    <t>( në euro )</t>
  </si>
  <si>
    <t xml:space="preserve">Realizimi </t>
  </si>
  <si>
    <t xml:space="preserve">Realizimi                 </t>
  </si>
  <si>
    <t>ekonomik</t>
  </si>
  <si>
    <t xml:space="preserve">Administrata </t>
  </si>
  <si>
    <t>Taksa për çertifikata të lindjes</t>
  </si>
  <si>
    <t>Taksa për çertifikata të kurorëzimit</t>
  </si>
  <si>
    <t>Taksa për çertifikata të vdekjes</t>
  </si>
  <si>
    <t>Taksa për çertifikata të ofiqarisë</t>
  </si>
  <si>
    <t>Taksa për fotokopjim të dokumenteve</t>
  </si>
  <si>
    <t>Taksa tjera administrative</t>
  </si>
  <si>
    <t>Taksa për shtetësi</t>
  </si>
  <si>
    <t>Të hyrat vetanake</t>
  </si>
  <si>
    <t>Inspekcioni</t>
  </si>
  <si>
    <t>Gjobat nga gjykatat</t>
  </si>
  <si>
    <t>Gjobat nga inspektorati - denimet mandatore</t>
  </si>
  <si>
    <t>Licencat për pranim teknik të lokalit</t>
  </si>
  <si>
    <t>Inspektimi i artikujve ushqimor</t>
  </si>
  <si>
    <t>Inspektimi veterinar brenda vendit</t>
  </si>
  <si>
    <t>Inspektimi higjienik sanitar</t>
  </si>
  <si>
    <t>Tatimi në pronë</t>
  </si>
  <si>
    <t>Tatimi në tokë</t>
  </si>
  <si>
    <t>Taksa e regjistrimit të automjeteve</t>
  </si>
  <si>
    <t>Gjobat në trafik</t>
  </si>
  <si>
    <t xml:space="preserve"> Të hyrat vetanake</t>
  </si>
  <si>
    <t xml:space="preserve"> Donacionet e jashtme</t>
  </si>
  <si>
    <t xml:space="preserve">            Qeveria Zvicrane</t>
  </si>
  <si>
    <t>( I+II ) Punë komunale , shërbime publike</t>
  </si>
  <si>
    <t>Taksa për parkim publik ,kampim,rekreacion</t>
  </si>
  <si>
    <t>Licenca për rekl.dhe publik.në prona publike</t>
  </si>
  <si>
    <t xml:space="preserve">Taksa për ndrrimin e destinimit të tokës </t>
  </si>
  <si>
    <t>Taksat për zhavor</t>
  </si>
  <si>
    <t>Pëlqimi për eksploatimin e resurseve natyrore</t>
  </si>
  <si>
    <t xml:space="preserve">Çertifikata për transportin e kafshëve </t>
  </si>
  <si>
    <t>Taksa për pjesëmarrje në tender</t>
  </si>
  <si>
    <t>Licenca për gurthyes dhe miniera</t>
  </si>
  <si>
    <t>Të hyrat nga shitja e mallrave</t>
  </si>
  <si>
    <t>Shfrytëzimi i pronës publike</t>
  </si>
  <si>
    <t>Participim i qytetarëve</t>
  </si>
  <si>
    <t xml:space="preserve"> Licencat për shërbime profesionale</t>
  </si>
  <si>
    <t xml:space="preserve"> Licencat për transport të mallrave</t>
  </si>
  <si>
    <t>50208-1</t>
  </si>
  <si>
    <t xml:space="preserve"> Licenca për shërbim të pijeve alkoolike</t>
  </si>
  <si>
    <t>( I+II )  Gjeodezi dhe kadastër</t>
  </si>
  <si>
    <t>I. Shërbime kadastrale</t>
  </si>
  <si>
    <t xml:space="preserve">Taksa për regjistrimin e trashigimisë </t>
  </si>
  <si>
    <t>Regjistrimi i pengut</t>
  </si>
  <si>
    <t>Taksa për matjen e tokës në teren</t>
  </si>
  <si>
    <t>II. Çështjet pronësore - juridike</t>
  </si>
  <si>
    <t>Qiraja  nga objektet publike</t>
  </si>
  <si>
    <t xml:space="preserve">Të hyrat nga shitja e pasurisë </t>
  </si>
  <si>
    <t>Taksa komunale për leje ndërtimi</t>
  </si>
  <si>
    <t>Taksa për legalizimin e objekteve</t>
  </si>
  <si>
    <t>Kujdesi primar shëndetsor - Participim</t>
  </si>
  <si>
    <t>Taksa për parkim , kampim dhe rekreacion</t>
  </si>
  <si>
    <t>Donacionet e jashtme</t>
  </si>
  <si>
    <t>Arsimi parashkollor - Çerdhet</t>
  </si>
  <si>
    <t>Participim</t>
  </si>
  <si>
    <t xml:space="preserve">               Save the children</t>
  </si>
  <si>
    <t>Arsimi fillor</t>
  </si>
  <si>
    <t xml:space="preserve">Arsimi i mesëm </t>
  </si>
  <si>
    <t>I . TË HYRAT VETANAKE</t>
  </si>
  <si>
    <t xml:space="preserve">              Donacionet e jashtme</t>
  </si>
  <si>
    <t xml:space="preserve">              Donacionet e brendshme</t>
  </si>
  <si>
    <t xml:space="preserve"> T O T A L I  ( I + II ) :</t>
  </si>
  <si>
    <t>Fondi burimor</t>
  </si>
  <si>
    <t>Emërtimi i fondit</t>
  </si>
  <si>
    <t>Buxheti total</t>
  </si>
  <si>
    <t>Diferenca</t>
  </si>
  <si>
    <t>%</t>
  </si>
  <si>
    <t xml:space="preserve">Granti Qeveritar </t>
  </si>
  <si>
    <t xml:space="preserve">Të hyrat vetanake </t>
  </si>
  <si>
    <t>Donacionet e brendshme</t>
  </si>
  <si>
    <t>32-99</t>
  </si>
  <si>
    <t>`04</t>
  </si>
  <si>
    <t>Huamarrja</t>
  </si>
  <si>
    <t>Granti Qeveritar</t>
  </si>
  <si>
    <t>Mjetet e bartura</t>
  </si>
  <si>
    <t xml:space="preserve">Shpenzimi i buxhetit sipas programeve është si vijon : </t>
  </si>
  <si>
    <t xml:space="preserve"> (në euro )</t>
  </si>
  <si>
    <t xml:space="preserve">     - Administrata </t>
  </si>
  <si>
    <t xml:space="preserve">     - Çështjet gjinore</t>
  </si>
  <si>
    <t xml:space="preserve">     - Integrimet europiane</t>
  </si>
  <si>
    <t>Punë komunale,shërbime publike</t>
  </si>
  <si>
    <t xml:space="preserve">     - Infrastruktura rrugore</t>
  </si>
  <si>
    <t xml:space="preserve">     - Emergjenca - zjarrëfikësat</t>
  </si>
  <si>
    <t>Zyra komunale për komunitete dhe kthim</t>
  </si>
  <si>
    <t xml:space="preserve">     - Shërbime kadastrale</t>
  </si>
  <si>
    <t xml:space="preserve">     - Çështje pronësoro - juridike</t>
  </si>
  <si>
    <t xml:space="preserve">     - Administrata</t>
  </si>
  <si>
    <t xml:space="preserve">     - Kujdesi primar shëndetsor</t>
  </si>
  <si>
    <t>Shërbimet sociale</t>
  </si>
  <si>
    <t xml:space="preserve">    - Administrata</t>
  </si>
  <si>
    <t xml:space="preserve">    - Arsimi parashkollor - Çerdhet</t>
  </si>
  <si>
    <t xml:space="preserve">    - Arsimi fillor</t>
  </si>
  <si>
    <t xml:space="preserve">    - Arsimi i mesëm</t>
  </si>
  <si>
    <t>Realizimi i buxhetit sipas kategorive ekonomike është si vijon :</t>
  </si>
  <si>
    <t>ekon.</t>
  </si>
  <si>
    <t xml:space="preserve"> Paga dhe meditje</t>
  </si>
  <si>
    <t xml:space="preserve"> Mallra dhe shërbime</t>
  </si>
  <si>
    <t xml:space="preserve"> Shpenzime komunale</t>
  </si>
  <si>
    <t xml:space="preserve"> Transfere dhe subvencione</t>
  </si>
  <si>
    <t xml:space="preserve"> Investime kapitale</t>
  </si>
  <si>
    <t xml:space="preserve">PAGAT DHE MEDITJET </t>
  </si>
  <si>
    <t xml:space="preserve"> </t>
  </si>
  <si>
    <t>Donatorët e brendshëm</t>
  </si>
  <si>
    <t xml:space="preserve"> Totali :</t>
  </si>
  <si>
    <t>Pagesat për sindikat</t>
  </si>
  <si>
    <t>Antarësim - Oda e mjekëve të Kosovës</t>
  </si>
  <si>
    <t>Kontributi pensional nga punëtori</t>
  </si>
  <si>
    <t>Kontributi pensional nga punëdhënësi</t>
  </si>
  <si>
    <t>Ecuria e realizimit të pagave dhe meditjeve mund të përcjellet nga pasqyrimi i mësipërm tabelar .</t>
  </si>
  <si>
    <t xml:space="preserve"> Granti Qeveritar</t>
  </si>
  <si>
    <t xml:space="preserve"> Mjetet e bartura</t>
  </si>
  <si>
    <t xml:space="preserve"> Donatorët e brendshëm</t>
  </si>
  <si>
    <t>Shpenzimet e udhëtimit</t>
  </si>
  <si>
    <t>Shpenzimet e udhëtimit zyrtar brenda vendit</t>
  </si>
  <si>
    <t>Meditjet e udhëtimit zyrtar brenda vendit</t>
  </si>
  <si>
    <t>Akomodimi gjatë udhëtim.zyrtar brenda vendit</t>
  </si>
  <si>
    <t>Meditjet e udhëtimit zyrtar jashtë vendit</t>
  </si>
  <si>
    <t>Shërbimet e telekomunikimit</t>
  </si>
  <si>
    <t>Shpenzimet për internet</t>
  </si>
  <si>
    <t>Shpenzimet e telefonisë mobile</t>
  </si>
  <si>
    <t>Shpenzimet postare</t>
  </si>
  <si>
    <t>Shpenzimet për shërbime</t>
  </si>
  <si>
    <t>Shërbimet e arsimit dhe trajnimit</t>
  </si>
  <si>
    <t>Shërbimet e përfaqësimit dhe avokaturës</t>
  </si>
  <si>
    <t>Shërbime të ndryshme shëndetsore</t>
  </si>
  <si>
    <t>Shërbime  shtypje - jo marketing</t>
  </si>
  <si>
    <t xml:space="preserve">Shërbimet tjera kontraktuese </t>
  </si>
  <si>
    <t>Shërbimet teknike</t>
  </si>
  <si>
    <t>Shpenzimet për antarësim</t>
  </si>
  <si>
    <t>Blerje e mobileve dhe paisjeve (&lt; 1000 € )</t>
  </si>
  <si>
    <t>Mobile ( më pak se 1000 € )</t>
  </si>
  <si>
    <t>Telefona ( më pak se 1000 € )</t>
  </si>
  <si>
    <t>Kompjuter ( më pak se 1000 € )</t>
  </si>
  <si>
    <t>Makina fotokopjuese ( më pak se 1000 € )</t>
  </si>
  <si>
    <t>Paisje speciale mjeksore ( &lt; se 1000 € )</t>
  </si>
  <si>
    <t>Paisje trafiku ( më pak se 1000 €)</t>
  </si>
  <si>
    <t>Paisje tjera ( më pak se 1000 € )</t>
  </si>
  <si>
    <t>Blerje tjera - mallra dhe shërbime</t>
  </si>
  <si>
    <t>Furnizime për zyrë</t>
  </si>
  <si>
    <t>Furnizime mjeksore</t>
  </si>
  <si>
    <t>Furnizime pastrimi</t>
  </si>
  <si>
    <t>Furnizim me veshmbathje</t>
  </si>
  <si>
    <t>Bllombat</t>
  </si>
  <si>
    <t>Derivatet dhe lëndët djegëse</t>
  </si>
  <si>
    <t>Vaj</t>
  </si>
  <si>
    <t>Naftë për ngrohje qendrore</t>
  </si>
  <si>
    <t>Vaj për ngrohje qendrore</t>
  </si>
  <si>
    <t>Qymyr</t>
  </si>
  <si>
    <t>Derivate për gjenerator</t>
  </si>
  <si>
    <t>Gaz natyror</t>
  </si>
  <si>
    <t>Llogaritë e avansit</t>
  </si>
  <si>
    <t>Avans për udhëtime zyrtare</t>
  </si>
  <si>
    <t>Avanc për ambasadat</t>
  </si>
  <si>
    <t>Shërbimet financiare</t>
  </si>
  <si>
    <t>Provizioni bankar - NLB Prishtinë</t>
  </si>
  <si>
    <t>Shërbimet e regjistrimit dhe sigurimit</t>
  </si>
  <si>
    <t>Regjistrimi i automjeteve</t>
  </si>
  <si>
    <t>Sigurimi i automjeteve</t>
  </si>
  <si>
    <t xml:space="preserve">Taksa komunale e regjistrimit të automjeteve </t>
  </si>
  <si>
    <t>Sigurimi i ndërtesave</t>
  </si>
  <si>
    <t>Mirëmbajtja</t>
  </si>
  <si>
    <t>Mirëmbajtja dhe riparimi automjeteve</t>
  </si>
  <si>
    <t>Mirëmbajtja e ndërtesave</t>
  </si>
  <si>
    <t>Mirëmbajtja e ndërtesave të banimit</t>
  </si>
  <si>
    <t>Mirëmbajtja e shkollave</t>
  </si>
  <si>
    <t>Mirëmbajtja e objekteve shëndetsore</t>
  </si>
  <si>
    <t>Mirëmbajtja e auto rrugëve</t>
  </si>
  <si>
    <t>Mirëmbajtja e autorrugëve lokale</t>
  </si>
  <si>
    <t>Mirëmbajtja e teknologjisë informative</t>
  </si>
  <si>
    <t>Mirëmbajtja e mobileve dhe paisjeve</t>
  </si>
  <si>
    <t>Qiraja</t>
  </si>
  <si>
    <t>Qiraja për ndërtesa - depo</t>
  </si>
  <si>
    <t>Qiraja për paisje</t>
  </si>
  <si>
    <t>Qiraja për përdorime tjera hapsinore</t>
  </si>
  <si>
    <t>Shpenzimet e marketingut</t>
  </si>
  <si>
    <t>Reklamat dhe konkurset</t>
  </si>
  <si>
    <t>Botimet e publikimeve</t>
  </si>
  <si>
    <t>Shpenzimet për informim publik</t>
  </si>
  <si>
    <t>Shpenzimet e përfaqësimit</t>
  </si>
  <si>
    <t>Shpenzimet - Vendimet e gjykatave</t>
  </si>
  <si>
    <t>Pagesa - neni 39.2 LMPP</t>
  </si>
  <si>
    <t xml:space="preserve">Mjetet e bartura nga viti paraprak </t>
  </si>
  <si>
    <t>Donatorët e jashtëm</t>
  </si>
  <si>
    <t xml:space="preserve">Punë komunale , shërbime publike  </t>
  </si>
  <si>
    <t>SHPENZIMET KOMUNALE</t>
  </si>
  <si>
    <t xml:space="preserve"> Mbeturinat</t>
  </si>
  <si>
    <t>Ngrohja qendrore</t>
  </si>
  <si>
    <t>Pagesa - Vendime gjyqësore</t>
  </si>
  <si>
    <t xml:space="preserve">Vlen të ceket se bartës të këtyre shpenzimeve gjatë periudhës raportuese janë : </t>
  </si>
  <si>
    <t>TRANSFERET DHE SUBVENCIONET</t>
  </si>
  <si>
    <t>Transfere për qeveri tjera</t>
  </si>
  <si>
    <t>Pensionet për persona me aftësi të kufizuar</t>
  </si>
  <si>
    <t>INVESTIMET KAPITALE</t>
  </si>
  <si>
    <t>Sipas lartësisë së pjesëmarrjes pasojnë :</t>
  </si>
  <si>
    <t>Drejtorati për buxhet e financa</t>
  </si>
  <si>
    <t>ose</t>
  </si>
  <si>
    <t>etj.</t>
  </si>
  <si>
    <t>Ndërtesat</t>
  </si>
  <si>
    <t>Ndërtesat e banimit</t>
  </si>
  <si>
    <t>Ndërtesat administrative afariste</t>
  </si>
  <si>
    <t>Objektet arsimore</t>
  </si>
  <si>
    <t>Objektet shëndetësore</t>
  </si>
  <si>
    <t>Objektet kulturore</t>
  </si>
  <si>
    <t>Objekte sportive</t>
  </si>
  <si>
    <t>Rrethoja</t>
  </si>
  <si>
    <t>Strukturat tjera ndërtimore</t>
  </si>
  <si>
    <t xml:space="preserve">Ndërtimi i rrugëve </t>
  </si>
  <si>
    <t xml:space="preserve">Ndërtimi i autorrugëve </t>
  </si>
  <si>
    <t>Ndërtimi i rrugëve lokale</t>
  </si>
  <si>
    <t>Trotuaret</t>
  </si>
  <si>
    <t>Kanalizimi</t>
  </si>
  <si>
    <t>Mirëmbajtja investive</t>
  </si>
  <si>
    <t>Paisje ( vlera mbi 1000 € )</t>
  </si>
  <si>
    <t>Paisje të teknologjisë informative</t>
  </si>
  <si>
    <t>Mobile</t>
  </si>
  <si>
    <t>Kompjuter</t>
  </si>
  <si>
    <t>Makina fotokopjuese</t>
  </si>
  <si>
    <t>Paisje speciale mjeksore</t>
  </si>
  <si>
    <t>Paisje tjera</t>
  </si>
  <si>
    <t>Automjete transporti</t>
  </si>
  <si>
    <t>Vetura zyrtare</t>
  </si>
  <si>
    <t>Vetura të ndihmës së shpejtë</t>
  </si>
  <si>
    <t>Automjete transporti tjera</t>
  </si>
  <si>
    <t>Kapital tjetër</t>
  </si>
  <si>
    <t xml:space="preserve">Avansi për investime </t>
  </si>
  <si>
    <t>Toka</t>
  </si>
  <si>
    <t>Transfere kapital për etnitete jopublike</t>
  </si>
  <si>
    <t>Pagesa - Neni 39.2 LMFPP</t>
  </si>
  <si>
    <t>16019  -  ZYRA E KRYETARIT</t>
  </si>
  <si>
    <t>ADMINISTRATA DHE PERSONELI</t>
  </si>
  <si>
    <t xml:space="preserve"> Planifikimi</t>
  </si>
  <si>
    <t>Taksa për çertifikata tjera të ofiqarisë</t>
  </si>
  <si>
    <t xml:space="preserve">    -Të hyrat vetanake</t>
  </si>
  <si>
    <t>ÇËSHTJET GJINORE</t>
  </si>
  <si>
    <t>Zyra për çështje gjinore , sipas funksionit që ka nuk bën grumbullim të të hyrave .</t>
  </si>
  <si>
    <t>Shpenzimi i buxhetit për gjashtë muaj është si vijon :</t>
  </si>
  <si>
    <t>INTEGRIMET EUROPIANE</t>
  </si>
  <si>
    <t>Integrimet europiane nuk bëjnë grumbullim të të hyrave ndërsa shpenzimi i buxhetit është si vijon :</t>
  </si>
  <si>
    <t>Dinamika dhe struktura e grumbullimit të të hyrave është si vijon :</t>
  </si>
  <si>
    <t xml:space="preserve">Gjobat nga gjykatat </t>
  </si>
  <si>
    <t>Inspektimet e veterinarisë</t>
  </si>
  <si>
    <t>Të hyrat nga inspektimi higjienik - sanitar</t>
  </si>
  <si>
    <t>Gjithsej :</t>
  </si>
  <si>
    <t>Dinamika e realizimit të të hyrave tjera mund të përcjellet nga pasqyrimi i mësipërm tabelar .</t>
  </si>
  <si>
    <t xml:space="preserve"> Tatimi në pronë</t>
  </si>
  <si>
    <t xml:space="preserve"> Tatimi në tokë</t>
  </si>
  <si>
    <t xml:space="preserve"> Taksa e regjistrimit të automjeteve</t>
  </si>
  <si>
    <t xml:space="preserve"> Taksa për verif. e dokum. të ndryshme</t>
  </si>
  <si>
    <t xml:space="preserve"> Gjobat në trafik</t>
  </si>
  <si>
    <t xml:space="preserve"> Licenca të tjera në afarizëm</t>
  </si>
  <si>
    <t>18019 - INFRASTRUKTURA RRUGORE</t>
  </si>
  <si>
    <t>50212 -1</t>
  </si>
  <si>
    <t>Licenca,reklama,publik. në pronë publike</t>
  </si>
  <si>
    <t>47019  -  BUJQËSI , PYLLTARI , ZHVILLIM RURAL</t>
  </si>
  <si>
    <t xml:space="preserve"> Çertifikata për transportin e kafshëve </t>
  </si>
  <si>
    <t xml:space="preserve">     -Të hyrat vetanake</t>
  </si>
  <si>
    <t>48019 - ZHVILLIMI EKONOMIK</t>
  </si>
  <si>
    <t xml:space="preserve">    </t>
  </si>
  <si>
    <t xml:space="preserve"> Vërtetime të ndryshme dhe leje për itenerar</t>
  </si>
  <si>
    <t xml:space="preserve"> Gjithsej :</t>
  </si>
  <si>
    <t>65095 - GJEODEZI DHE KADASTËR</t>
  </si>
  <si>
    <t>65495 - ÇËSHTJE PRONËSORO - JURIDIKE</t>
  </si>
  <si>
    <t xml:space="preserve">      -Të hyrat vetanake</t>
  </si>
  <si>
    <t>66100 - PLANIFIKIMI URBAN DHE MJEDISI</t>
  </si>
  <si>
    <t>73028 - SHËNDETËSIA - ADMINISTRATA</t>
  </si>
  <si>
    <t>74100 - SHËNDETËSIA - KUJDESI PRIMAR SHËNDETSOR</t>
  </si>
  <si>
    <t>Taksë administrative për fletëkërkesë</t>
  </si>
  <si>
    <t>Participimet nga shëndetësia</t>
  </si>
  <si>
    <t>Gjithsej:</t>
  </si>
  <si>
    <t>75590 - SHËNDETËSIA - SHËRBIMET SOCIALE</t>
  </si>
  <si>
    <t>85019 - KULTURË , RINI , SPORT</t>
  </si>
  <si>
    <t>50409-8</t>
  </si>
  <si>
    <t>Participim - Biblioteka</t>
  </si>
  <si>
    <t>92095 - ARSIMI - ADMINISTRATA</t>
  </si>
  <si>
    <t>92570 - ARSIMI PARASHKOLLOR - ÇERDHET</t>
  </si>
  <si>
    <t>Participimet - Qerdhet</t>
  </si>
  <si>
    <t xml:space="preserve">Donacionet - Save the Children </t>
  </si>
  <si>
    <t>93540 - ARSIMI FILLOR</t>
  </si>
  <si>
    <t>50008 - 1</t>
  </si>
  <si>
    <t xml:space="preserve">Participim </t>
  </si>
  <si>
    <t>94740 - ARSIMI I MESËM</t>
  </si>
  <si>
    <t>50008-1</t>
  </si>
  <si>
    <t>Pjesëmarrja e shkollave në krijimin e të hyrave është si vijon :</t>
  </si>
  <si>
    <t>Shkolla ekonomike " Ali Hadri "</t>
  </si>
  <si>
    <t>Shkolla teknike " Shaban Spahija "</t>
  </si>
  <si>
    <t xml:space="preserve">Gjithsej : </t>
  </si>
  <si>
    <r>
      <t xml:space="preserve">          </t>
    </r>
    <r>
      <rPr>
        <b/>
        <sz val="10"/>
        <color indexed="8"/>
        <rFont val="Arial Narrow"/>
        <family val="2"/>
      </rPr>
      <t>I.</t>
    </r>
    <r>
      <rPr>
        <sz val="10"/>
        <color indexed="8"/>
        <rFont val="Arial Narrow"/>
        <family val="2"/>
      </rPr>
      <t xml:space="preserve">    Shërbime kadastrale</t>
    </r>
  </si>
  <si>
    <r>
      <t xml:space="preserve">          </t>
    </r>
    <r>
      <rPr>
        <b/>
        <sz val="10"/>
        <color indexed="8"/>
        <rFont val="Arial Narrow"/>
        <family val="2"/>
      </rPr>
      <t>II.</t>
    </r>
    <r>
      <rPr>
        <sz val="10"/>
        <color indexed="8"/>
        <rFont val="Arial Narrow"/>
        <family val="2"/>
      </rPr>
      <t xml:space="preserve">   Çështje pronësore - juridike</t>
    </r>
  </si>
  <si>
    <t>Shërbimet kulturore</t>
  </si>
  <si>
    <t>Teatri</t>
  </si>
  <si>
    <t xml:space="preserve">Duke u bazuar në Ligjin për menaxhimin e financave publike dhe përgjegjësitë (Nr. 03/L-048)  i plotësuar dhe ndryshuar me Ligjin </t>
  </si>
  <si>
    <t>t'i dorrëzoj raportet tremujore dhe raportin vjetor të buxhetit për vitin fiskal .</t>
  </si>
  <si>
    <t xml:space="preserve">Nr.03/L-221 , Ligjin Nr.04/L-116 , Ligjin Nr.04/L-194 , Ligjin Nr.05/L-063 dhe me Ligjin Nr.05/L-007 Drejtorati për buxhet e financa është  i obliguar </t>
  </si>
  <si>
    <t xml:space="preserve">                Raporti ka për qëllim informimin sa më objektiv lidhur me ecurinë dhe me treguesit relevant rreth përmbushjes së planit  dhe grumbullimit të </t>
  </si>
  <si>
    <t>mjeteve sipas burimeve,përmbushjes së obligimeve të planifikuara sipas planprogrameve,dinamikën dhe strukturëne mjeteve të planifikuara si dhe</t>
  </si>
  <si>
    <t>Buxheti fillestar</t>
  </si>
  <si>
    <t>sipas periudhave krahasuese për drejtoritë përkatëse .</t>
  </si>
  <si>
    <t>Dinamika dhe struktura e realizimit të investimeve kapitale sipas drejtorive mund të përcjellet nga pasqyrimi tabelar ndërsa destinimi i tyre</t>
  </si>
  <si>
    <t>Furnizim me rrymë,gjenerim dhe transmision</t>
  </si>
  <si>
    <t>85184 - TEATRI</t>
  </si>
  <si>
    <t>ekonom.</t>
  </si>
  <si>
    <t>Taksa për parkim publik, kampim,rekreacion</t>
  </si>
  <si>
    <t xml:space="preserve">realizimin e tyre sipas kategorive të përcaktuara buxhetore,angazhimet kadrovike si dhe treguesit tjerë që kanë ndikuar në rezultatet e përgjithshme </t>
  </si>
  <si>
    <t xml:space="preserve">për këtë periudhë . </t>
  </si>
  <si>
    <t>programet në raport me planin vjetor dhe realizimin gjatë periudhës së njajtë të vitit paraprak .</t>
  </si>
  <si>
    <t xml:space="preserve">Nga tabela e mësipërme mund të përcjellet  dinamika e të punësuarve nëpër drejtori,si në raport me periudhën krahasuese poashtu edhe </t>
  </si>
  <si>
    <t>Taksa për verfikimin e dokumenteve të ndryshme</t>
  </si>
  <si>
    <t>Taksa për verifikimin e dokumenteve të ndryshme</t>
  </si>
  <si>
    <t>I. Infrastruktura rrugore</t>
  </si>
  <si>
    <t>Licencat për transport të mallrave</t>
  </si>
  <si>
    <t>Vërtetime të ndryshme dhe leje për itenerar</t>
  </si>
  <si>
    <t>Licenca për shërbim të pijeve alkoolike</t>
  </si>
  <si>
    <t>Licenca për reklama dhe publikime në prona publike</t>
  </si>
  <si>
    <t>Tatimi i ndalur në burim në të ardhura personale</t>
  </si>
  <si>
    <t xml:space="preserve">                  MALLRAT DHE SHËRBIMET</t>
  </si>
  <si>
    <t xml:space="preserve">                  Financimi i shpenzimeve për mallra dhe shërbime është bërë nga këto burime :</t>
  </si>
  <si>
    <t xml:space="preserve">                   Dinamika dhe struktura e pagesave për mallra dhe shërbime sipas kodeve ekonomike shënon ecuri të ndryshme , si në raport me</t>
  </si>
  <si>
    <t>Shpenzimet tjera të udhëtimit zyrtar brenda vendit</t>
  </si>
  <si>
    <t>Akomodimi gjatë udhëtimit zyrtar jashtë vendit</t>
  </si>
  <si>
    <t>Shërbime të ndryshme intelektuale dhe këshillëdhën.</t>
  </si>
  <si>
    <t>Furnizim me ushqim dhe pije - jo dreka zyrtare</t>
  </si>
  <si>
    <t>Mirëmbajtja e ndërtesave administrative afariste</t>
  </si>
  <si>
    <t xml:space="preserve">                  Shikuar sipas programeve shpenzimet për mallra dhe shërbime kanë ecurinë si vijon : </t>
  </si>
  <si>
    <t xml:space="preserve">                   Bartës më të mëdhenj të pagesave për mallra dhe shërbime gjatë periudhës raportuese janë : </t>
  </si>
  <si>
    <t xml:space="preserve">                  Nga pasqyrimi i mëposhtëm tabelar mund të përcjellet dinamika e planifikimit dhe realizimit të shpenzimeve për transfere dhe subvencione </t>
  </si>
  <si>
    <t xml:space="preserve">                  Financimi i shpenzimeve për kategorinë e investimeve kapitale është bërë nga burimet e mëposhtme :</t>
  </si>
  <si>
    <t>Furnizim me rrymë , gjenerim dhe transmision</t>
  </si>
  <si>
    <t xml:space="preserve">                  Dinamika dhe struktura e grumbullimit të të hyrave është si vijon :</t>
  </si>
  <si>
    <t>Taksa për verifikimin  e dokumenteve të ndryshme</t>
  </si>
  <si>
    <t xml:space="preserve">                   Shpenzimi i buxhetit për gjashtë muaj është si vijon :</t>
  </si>
  <si>
    <t xml:space="preserve">                  </t>
  </si>
  <si>
    <t xml:space="preserve">                  Shpenzimi i buxhetit për gjashtë muaj është si vijon :</t>
  </si>
  <si>
    <t xml:space="preserve">                  16637 - INSPEKCIONI</t>
  </si>
  <si>
    <t>Të hyrat nga inspektimi i artikujve ushqimor</t>
  </si>
  <si>
    <t xml:space="preserve">                  16795  -  PROKURIMI</t>
  </si>
  <si>
    <t xml:space="preserve">                  16919  -  ASSAMBLEJA KOMUNALE</t>
  </si>
  <si>
    <t>17519 - BUXHET E FINANCA</t>
  </si>
  <si>
    <t xml:space="preserve">                  18295  -  EMERGJENCA - ZJARRËFIKËSAT</t>
  </si>
  <si>
    <t xml:space="preserve">                   Shpenzimi i buxhetit për gjashtë muaj është  si vijon :</t>
  </si>
  <si>
    <t xml:space="preserve">Taksa për ndrriminm e destinimit të tokës </t>
  </si>
  <si>
    <t xml:space="preserve"> Taksa për verifikim të dokumenteve të ndryshme</t>
  </si>
  <si>
    <t>Qiraja nga objektet publike</t>
  </si>
  <si>
    <t xml:space="preserve">                   Të hyrat e lartëcekura janë realizuar nga participimet.</t>
  </si>
  <si>
    <t>Taksa për parkim publik,kampim,rekreacion</t>
  </si>
  <si>
    <t>II . GJOBAT NGA GJYKATAT</t>
  </si>
  <si>
    <t>III . GJOBAT NË TRAFIK</t>
  </si>
  <si>
    <t>IV . DONACIONET</t>
  </si>
  <si>
    <t>Avans për para të imëta (petty cash)</t>
  </si>
  <si>
    <t>Rregullimi i lumenjve</t>
  </si>
  <si>
    <t>Shpenzimet telefonike</t>
  </si>
  <si>
    <t>Struktura e buxhetit aktual është si vijon :</t>
  </si>
  <si>
    <t>Antarësim - Oda e infermierëve të Kosovës</t>
  </si>
  <si>
    <t xml:space="preserve">                  Dinamika e shpenzimeve për paga dhe meditje nëpër drejtori shënon ecuri të ndryshme , si në raport me periudhën krahasuese poashtu</t>
  </si>
  <si>
    <t>Shpenzimet tjera të udhëtimit zyrtar jashtë vendit</t>
  </si>
  <si>
    <t>Transfer nga kategoria e investimeve kapitale</t>
  </si>
  <si>
    <t>Subvencionet për entitete publike</t>
  </si>
  <si>
    <t>Subvencionet për entitete publike ( teatër, bibliotekë )</t>
  </si>
  <si>
    <t>Subvencionet për entitete jopublike</t>
  </si>
  <si>
    <t>komunale , shërbime publike.</t>
  </si>
  <si>
    <t xml:space="preserve">                   19595  -  ZYRA KOMUNALE PËR KOMUNITETE DHE KTHIM</t>
  </si>
  <si>
    <t xml:space="preserve">                   Zyra Komunale për komunitete e kthim sipas funkcionit që ka nuk krijon të hyra.</t>
  </si>
  <si>
    <t>Zyra e Kryetarit , sipas funksionit që ka , nuk bën grumbullim të të hyrave.</t>
  </si>
  <si>
    <t xml:space="preserve">planifikimi për vitin raportues .   </t>
  </si>
  <si>
    <t>EU-unioni europian</t>
  </si>
  <si>
    <t>Donacionet e jashtme-</t>
  </si>
  <si>
    <t>EU - Unioni europian</t>
  </si>
  <si>
    <t>Totali ( 1+2+3+4+5+6 ) :</t>
  </si>
  <si>
    <t>Shkolla e artit " Odhise Paskali "</t>
  </si>
  <si>
    <t>Gjimnazi " Bedri Pejani "</t>
  </si>
  <si>
    <t xml:space="preserve">Dinamika dhe struktura e të hyrave të grumbulluara  mund të përcjellet nga pasqyra tabelare por vlen të ceket se të hyrat nga taksa </t>
  </si>
  <si>
    <t>26</t>
  </si>
  <si>
    <t>36</t>
  </si>
  <si>
    <t>38</t>
  </si>
  <si>
    <t>39</t>
  </si>
  <si>
    <t xml:space="preserve"> II. Emergjenca - zjarrëfikësat</t>
  </si>
  <si>
    <t>Gjobat nga pyjet</t>
  </si>
  <si>
    <t>Qeveria Italiane</t>
  </si>
  <si>
    <t>Përodrime tjera të hapsirës</t>
  </si>
  <si>
    <t>Ndërtimi I rrugëve regjionale</t>
  </si>
  <si>
    <t>Taksa administrative pë fletëkërkesë</t>
  </si>
  <si>
    <t xml:space="preserve">   61-Qeveria Zvicerane</t>
  </si>
  <si>
    <t>I.</t>
  </si>
  <si>
    <t>Granti I përcaktuar I donatorëve</t>
  </si>
  <si>
    <t>6</t>
  </si>
  <si>
    <t xml:space="preserve">                  Shpenzimi i buxhetit për nëntë muaj është si vijon :</t>
  </si>
  <si>
    <t>22</t>
  </si>
  <si>
    <t>28</t>
  </si>
  <si>
    <t>29</t>
  </si>
  <si>
    <t xml:space="preserve">Xhipa dhe Kombibus </t>
  </si>
  <si>
    <t xml:space="preserve">Objekte Memoriale </t>
  </si>
  <si>
    <t xml:space="preserve">Pagesa per Vendime Gjyqesore </t>
  </si>
  <si>
    <t>Participimet</t>
  </si>
  <si>
    <t xml:space="preserve">Shërbimet Kulturore </t>
  </si>
  <si>
    <t xml:space="preserve">Teatri </t>
  </si>
  <si>
    <t>Shpenzimi i buxhetit për nëntë muaj është si vijon :</t>
  </si>
  <si>
    <t xml:space="preserve">                   Shpenzimi i buxhetit për Nentë muaj është si vijon :</t>
  </si>
  <si>
    <t xml:space="preserve">                   Shpenzimi i buxhetit për Nentë  muaj është si vijon :</t>
  </si>
  <si>
    <t>Shpenzimi i buxhetit për Nentë  muaj është si vijon :</t>
  </si>
  <si>
    <t xml:space="preserve">                 Shpenzimi i buxhetit për Nentë muaj është si vijon :</t>
  </si>
  <si>
    <t xml:space="preserve">                  Shpenzimi i buxhetit për Nentë muaj është si vijon :</t>
  </si>
  <si>
    <t>Shpenzimi i buxhetit për Nentë muaj është si vijon :</t>
  </si>
  <si>
    <t xml:space="preserve">                     Shpenzimi i buxhetit për Nentë muaj është si vijon :</t>
  </si>
  <si>
    <t>4 (pcf4)</t>
  </si>
  <si>
    <t xml:space="preserve">Drejtorati për Bujqësi, pylltari, zhvillim rural në shumën      </t>
  </si>
  <si>
    <t>Drejtorati për Arsim dhe shkencë - arsim fillor</t>
  </si>
  <si>
    <t>Taksa per certifikata te pronesise dhe kopje plani</t>
  </si>
  <si>
    <t>Rezervat</t>
  </si>
  <si>
    <t>Sherbimet kulturore</t>
  </si>
  <si>
    <t>Paisje muzikore</t>
  </si>
  <si>
    <t>I - IX - 2022</t>
  </si>
  <si>
    <t>Licenca per pranim teknik lokalit</t>
  </si>
  <si>
    <t>Provizioni bankar - Raiffeisen PCB</t>
  </si>
  <si>
    <t>Licenca për pranim teknik të lokalit</t>
  </si>
  <si>
    <t>Të hyrat vetenake</t>
  </si>
  <si>
    <t>Donacionet</t>
  </si>
  <si>
    <t>EU-UNIONI EUROPIAN</t>
  </si>
  <si>
    <t>Taksa për certifikata të pronësisë dhe kopje plani</t>
  </si>
  <si>
    <t xml:space="preserve">Donacionet 49 EU-UNIONI EUROPIAN </t>
  </si>
  <si>
    <t xml:space="preserve">Drejtorati për Shërbime Publike - Infrastruktura rrugore - Pejë  në shumën       </t>
  </si>
  <si>
    <t xml:space="preserve">  </t>
  </si>
  <si>
    <t>I - XII - 2023</t>
  </si>
  <si>
    <t xml:space="preserve">                                               Taksa per parkim publik kampim rekreacion </t>
  </si>
  <si>
    <t>Shërbimet Rezidenciale Pejë</t>
  </si>
  <si>
    <t>Depot</t>
  </si>
  <si>
    <t>Softwer</t>
  </si>
  <si>
    <t>49 EU - Unioni europian</t>
  </si>
  <si>
    <t>I - IX - 2023</t>
  </si>
  <si>
    <r>
      <t xml:space="preserve">             </t>
    </r>
    <r>
      <rPr>
        <b/>
        <sz val="11"/>
        <color theme="1"/>
        <rFont val="Calibri"/>
        <family val="2"/>
        <scheme val="minor"/>
      </rPr>
      <t xml:space="preserve">   </t>
    </r>
    <r>
      <rPr>
        <b/>
        <sz val="10"/>
        <color theme="1"/>
        <rFont val="Arial Narrow"/>
        <family val="2"/>
      </rPr>
      <t xml:space="preserve">  </t>
    </r>
  </si>
  <si>
    <t>46-97</t>
  </si>
  <si>
    <t xml:space="preserve">                                         Granti I Donatoreve të mbrendshëm</t>
  </si>
  <si>
    <t xml:space="preserve">Drejtorati I Arsimit </t>
  </si>
  <si>
    <t>Sistemi I ujitjes</t>
  </si>
  <si>
    <t xml:space="preserve">             </t>
  </si>
  <si>
    <t>75592 - Shërbimet Rezidenciale Pejë</t>
  </si>
  <si>
    <t xml:space="preserve">Nga kapitale </t>
  </si>
  <si>
    <t>Shërbimet Sociale - Pejë</t>
  </si>
  <si>
    <t>Shërbimet Rezedenciale - Pejë</t>
  </si>
  <si>
    <t>Shërbimet e vecanta-Konsulente dhe kon.indi</t>
  </si>
  <si>
    <t>Sigurimi fizik I objekteve publike</t>
  </si>
  <si>
    <t>Furnizim me ushqim për kafshë</t>
  </si>
  <si>
    <t>Drutë dhe prodhimet e drurit për ngrohje</t>
  </si>
  <si>
    <t>Shërbime Rezedencijale - Pejë</t>
  </si>
  <si>
    <t>Shërbime Rezedenciale - Pejë</t>
  </si>
  <si>
    <t>Transferet kapitale per entitetet jopublike</t>
  </si>
  <si>
    <t>Transporti I nxënësave</t>
  </si>
  <si>
    <t>Rikstruktuimi I potencijal fizik</t>
  </si>
  <si>
    <t xml:space="preserve">               Donatoret e jashtem</t>
  </si>
  <si>
    <t>Fushat sportive</t>
  </si>
  <si>
    <t>Të hyrat në pritje për shpërdndarje</t>
  </si>
  <si>
    <t>Licencat për marka tregtare dhe patentim</t>
  </si>
  <si>
    <t>Paga neto</t>
  </si>
  <si>
    <t>Përvoja e punes</t>
  </si>
  <si>
    <t>Shtesa e vecante për të zgjedhurit</t>
  </si>
  <si>
    <t>Shtesa për vëllimin e punës</t>
  </si>
  <si>
    <t>Shtesat tranzitore</t>
  </si>
  <si>
    <t>Shtesa për nëpunësin e sistemit shëndetesor</t>
  </si>
  <si>
    <t>Kujdestaria, puna gjatë natës dhe puna jastë orarit te punes</t>
  </si>
  <si>
    <t>Akomodimi për mikpritje të delegacioneve të jashtme</t>
  </si>
  <si>
    <t>Derivate për automjete, gjeneratore dhe makineri</t>
  </si>
  <si>
    <t>Mirëmbjatja rutinore</t>
  </si>
  <si>
    <t>Kompensimi  përfaqësimit mbrenda vendit - drekat zyrtare</t>
  </si>
  <si>
    <t>Pagesa për tarifa - Vendimet gjyqësore/përmbarimore</t>
  </si>
  <si>
    <t>Pagesat gjobat ndërinstitucionale</t>
  </si>
  <si>
    <t>Në raport me vitin e kaluar nëntë mujorshi I ketij viti ka tejkalim te shpenzimeve ne keto kodet ekonomike:</t>
  </si>
  <si>
    <t xml:space="preserve"> Energjia elektrike - Rryma</t>
  </si>
  <si>
    <t xml:space="preserve"> Shërbimet e ujësjellësit dhe kanalizimit - Uji</t>
  </si>
  <si>
    <t xml:space="preserve">               </t>
  </si>
  <si>
    <t xml:space="preserve">   Shikuar sipas drejtorive shpenzimet komunale kanë ecurinë si vijon: </t>
  </si>
  <si>
    <t xml:space="preserve">                  Pagesat e lartëcekura janë financuar nga të hyrat vetanake dhe donatoret e brendshëmm.</t>
  </si>
  <si>
    <t>Transferet sociale për individë</t>
  </si>
  <si>
    <t xml:space="preserve">   Shikuar sipas drejtorive ecuria e shpenzimeve për projekte kapitale është si vijon :</t>
  </si>
  <si>
    <t xml:space="preserve">          </t>
  </si>
  <si>
    <t>është si vijon:</t>
  </si>
  <si>
    <t>Urat</t>
  </si>
  <si>
    <t>Kamionete</t>
  </si>
  <si>
    <t>Parqet dhe hapësirat publike</t>
  </si>
  <si>
    <t xml:space="preserve"> Shpenzimi i buxhetit për gjashtë muaj është si vijon:</t>
  </si>
  <si>
    <t>Shpenzime për paga dhe meditje për këtë periudhen raportuese nuk ka.</t>
  </si>
  <si>
    <t>Të hyrat e arketuara janë nga Participim-Biblioteka.</t>
  </si>
  <si>
    <t>40</t>
  </si>
  <si>
    <t>18</t>
  </si>
  <si>
    <t>57</t>
  </si>
  <si>
    <t>4</t>
  </si>
  <si>
    <t>Rrjetet e Ujësjellësit</t>
  </si>
  <si>
    <t>I - IX - 2025</t>
  </si>
  <si>
    <t>Qiraja nga prona publike</t>
  </si>
  <si>
    <t>Paisjet e tjera të teknol. Informative dhe të komunikimit</t>
  </si>
  <si>
    <t>Furnizim me preparate kimike</t>
  </si>
  <si>
    <t>Pagesa për Vendime Gjyqesore për këtë periudhen raportuese nuk ka.</t>
  </si>
  <si>
    <t xml:space="preserve">                  Pagesat për vendime gjyqësore nuk ka për këtë periudhen raportuese.</t>
  </si>
  <si>
    <t>Dinamika dhe struktura e pagesave për mallra dhe shërbime sipas kodeve ekonomike</t>
  </si>
  <si>
    <t xml:space="preserve">                 Në shumën e gjithmbarshme të shpenzimeve buxhetore pagat dhe meditjet marrin pjesë me  100.00 % .</t>
  </si>
  <si>
    <t xml:space="preserve">                  Në emër të mallrave dhe shërbimeve nuk ka shpenzim në këtë periudhen raportuese.</t>
  </si>
  <si>
    <t>Gjatë periudhës Janar - Shtator të vitit 2025 shpenzimet e gjithmbarshme buxhetore kapin shumën prej  204,808.08 € respektivisht 9.50 %</t>
  </si>
  <si>
    <t>më shumë se gjatë periudhës krahasuese, ndërsa plani për vitin 2025 është realizuar 65.33 % .</t>
  </si>
  <si>
    <t>Shpenzime nga investime kapitale nuk ka për këtë periudhen raportuese.</t>
  </si>
  <si>
    <t>planifikimi vjetor.</t>
  </si>
  <si>
    <t xml:space="preserve">periulen nga viti paraprak. </t>
  </si>
  <si>
    <t xml:space="preserve">periudha nga viti paraprak. </t>
  </si>
  <si>
    <t xml:space="preserve">           </t>
  </si>
  <si>
    <t>19</t>
  </si>
  <si>
    <t>30</t>
  </si>
  <si>
    <t>8</t>
  </si>
  <si>
    <t>10</t>
  </si>
  <si>
    <t>348</t>
  </si>
  <si>
    <t>Për Transfere dhe subvencione nuk ka plan për këtë vitin e raportuas në këtë program.</t>
  </si>
  <si>
    <t>Shpenzimet dhe plan për Investime kapitale për këtë periudhen raportuese nuk ka.</t>
  </si>
  <si>
    <t xml:space="preserve">                  Teatri për vitin 2025 nuk ka paraparë planifikim të të hyrave .</t>
  </si>
  <si>
    <t xml:space="preserve">                  Në emër të investimeve kapitale nuk ka shpenzim.</t>
  </si>
  <si>
    <t>Hurat nga donacione të jashtme për këtë periudhen raportuese nuk ka.</t>
  </si>
  <si>
    <t>Të hyrat nga viti I kaluar</t>
  </si>
  <si>
    <t>5 - 7</t>
  </si>
  <si>
    <t>8- 25</t>
  </si>
  <si>
    <t>27</t>
  </si>
  <si>
    <t>31</t>
  </si>
  <si>
    <t>41</t>
  </si>
  <si>
    <t>42</t>
  </si>
  <si>
    <t>43</t>
  </si>
  <si>
    <t>44</t>
  </si>
  <si>
    <t>Shëndetësia - Shërbime sociale dhe rezedenciale</t>
  </si>
  <si>
    <t>46</t>
  </si>
  <si>
    <t>47</t>
  </si>
  <si>
    <t>48</t>
  </si>
  <si>
    <t>45</t>
  </si>
  <si>
    <t>JANAR – SHTATOR  TË VITIT 2026</t>
  </si>
  <si>
    <t>PEJË , TETOR 2026</t>
  </si>
  <si>
    <t>Buxheti i realizuar komunal për periudhën Janar - Shtator  2026</t>
  </si>
  <si>
    <t>Të hyrat vetanake të realizuara gjatë periudhës Janar - Shtator  2026</t>
  </si>
  <si>
    <t>Shpenzimet e realizuara buxhetore për periudhën Janar - Shtator  2026</t>
  </si>
  <si>
    <t>BUXHETI I REALIZUAR KOMUNAL PËR PERIUDHËN JANAR - SHTATOR TË VITIT 2026</t>
  </si>
  <si>
    <t xml:space="preserve">                 Ecuria e të hyrave të arketuara dhe shpenzimeve të realizuara  gjatë periudhës Janar-Shtator  të vitit 2026 është e prezentuar tek të gjitha</t>
  </si>
  <si>
    <t>Sipas Ligjit Nr. 07/L-001 mbi ndarjet buxhetore për Republikën e Kosovës për vitin 2026 Komuna e Pejës ka planifikuar të punësojë</t>
  </si>
  <si>
    <t>I - XII - 2026</t>
  </si>
  <si>
    <t>I - VI - 2025</t>
  </si>
  <si>
    <t xml:space="preserve">                  TË  HYRAT VETANAKE TË REALIZUARA GJATË PERIUDHËS JANAR - SHTATOR TË VITIT 2026</t>
  </si>
  <si>
    <t>Gjatë periudhës Janar - Shtator të vitit 2026 dinamika dhe struktura e të hyrave të realizuara vetanake shënon ecuri të ndryshme , si në</t>
  </si>
  <si>
    <t>raport me planifikimin për vitin 2026, poashtu edhe në raport me realizimin gjatë periudhës krahasuese.</t>
  </si>
  <si>
    <t xml:space="preserve">                  Komuna e Pejës sipas planit për vitin fiskal 2026 ka planifikuar të hyra vetanake në shumë prej 6,183,550.00 € .  </t>
  </si>
  <si>
    <t xml:space="preserve">                  SHPENZIMET E REALIZUARA BUXHETORE GJATË PERIUDHËS JANAR-SHTATOR TË VITIT 2026</t>
  </si>
  <si>
    <t xml:space="preserve">                  Në pajtim me Ligjin Nr.07 /L- 001 për Buxhetin e Republikës së Kosovës për vitin 2026, buxheti komunal për vitin 2026 duket si vijon :</t>
  </si>
  <si>
    <t>Buxheti fillestar për vitin 2026 kap shumën prej 41,953,839.00 € dhe strukturën e tij e përbëjnë :</t>
  </si>
  <si>
    <t>Granti Qeveritar 35,770,288.00 € dhe</t>
  </si>
  <si>
    <t>Të hyrat vetanake 6,183,551.00 €</t>
  </si>
  <si>
    <r>
      <t>Të hyrat e bartura nga viti 2025 arijne shumën 3,874,021.66</t>
    </r>
    <r>
      <rPr>
        <b/>
        <sz val="10"/>
        <color indexed="8"/>
        <rFont val="Arial Narrow"/>
        <family val="2"/>
      </rPr>
      <t xml:space="preserve"> </t>
    </r>
    <r>
      <rPr>
        <b/>
        <sz val="10"/>
        <color indexed="8"/>
        <rFont val="Calibri"/>
        <family val="2"/>
      </rPr>
      <t>€</t>
    </r>
    <r>
      <rPr>
        <sz val="10"/>
        <color indexed="8"/>
        <rFont val="Arial Narrow"/>
        <family val="2"/>
      </rPr>
      <t>.</t>
    </r>
  </si>
  <si>
    <t>Të hyrat e bartura nga viti 2025</t>
  </si>
  <si>
    <r>
      <t>Donacionet ë mbremshëm , në lartësi prej</t>
    </r>
    <r>
      <rPr>
        <b/>
        <sz val="10"/>
        <color indexed="8"/>
        <rFont val="Arial Narrow"/>
        <family val="2"/>
      </rPr>
      <t xml:space="preserve"> 25,472.30 €</t>
    </r>
    <r>
      <rPr>
        <sz val="10"/>
        <color indexed="8"/>
        <rFont val="Arial Narrow"/>
        <family val="2"/>
      </rPr>
      <t xml:space="preserve"> ose 0.06 </t>
    </r>
    <r>
      <rPr>
        <sz val="10"/>
        <color indexed="8"/>
        <rFont val="Calibri"/>
        <family val="2"/>
      </rPr>
      <t>%</t>
    </r>
    <r>
      <rPr>
        <sz val="10"/>
        <color indexed="8"/>
        <rFont val="Arial Narrow"/>
        <family val="2"/>
      </rPr>
      <t xml:space="preserve"> nga buxheti total janë nga :</t>
    </r>
  </si>
  <si>
    <r>
      <t xml:space="preserve">Nga </t>
    </r>
    <r>
      <rPr>
        <sz val="10"/>
        <color indexed="8"/>
        <rFont val="Arial Narrow"/>
        <family val="2"/>
      </rPr>
      <t>kapitale</t>
    </r>
  </si>
  <si>
    <t>Donacionet e jashtme , në lartësi prej 220,592.48 € janë nga :</t>
  </si>
  <si>
    <r>
      <rPr>
        <sz val="9"/>
        <color rgb="FF000000"/>
        <rFont val="Arial Narrow"/>
        <family val="2"/>
      </rPr>
      <t>Arsim parash. 2,589.72</t>
    </r>
    <r>
      <rPr>
        <sz val="9"/>
        <color rgb="FF000000"/>
        <rFont val="Calibri"/>
        <family val="2"/>
      </rPr>
      <t>€ nga (11)</t>
    </r>
    <r>
      <rPr>
        <sz val="9"/>
        <color rgb="FF000000"/>
        <rFont val="Arial Narrow"/>
        <family val="2"/>
      </rPr>
      <t>, Ars. Fill. 487.88</t>
    </r>
    <r>
      <rPr>
        <sz val="9"/>
        <color rgb="FF000000"/>
        <rFont val="Calibri"/>
        <family val="2"/>
      </rPr>
      <t>€ nga (11) dhe 5.00</t>
    </r>
    <r>
      <rPr>
        <sz val="9"/>
        <color rgb="FF000000"/>
        <rFont val="Aptos Narrow"/>
        <family val="2"/>
      </rPr>
      <t>€</t>
    </r>
    <r>
      <rPr>
        <sz val="9"/>
        <color rgb="FF000000"/>
        <rFont val="Calibri"/>
        <family val="2"/>
      </rPr>
      <t xml:space="preserve"> nga (13)</t>
    </r>
  </si>
  <si>
    <t xml:space="preserve">Kultura 151,990.20 € nga mallra dhe sherbime dhe 4,517.00 € nga subvencione, </t>
  </si>
  <si>
    <t>Arsimi I mesem  8,774.97 € nga mallra dhe sherbime,</t>
  </si>
  <si>
    <t>Shërbimet kulturore nga mallra dhe sherbime,</t>
  </si>
  <si>
    <t>Punë komunale shërbime teknike nga kapitale</t>
  </si>
  <si>
    <t>Buxhet e financa 897.00 (11), 226.80 € (13), 743.33 (30) dhe Arsim 244.62 €(13)</t>
  </si>
  <si>
    <r>
      <rPr>
        <sz val="9"/>
        <color rgb="FF000000"/>
        <rFont val="Arial Narrow"/>
        <family val="2"/>
      </rPr>
      <t xml:space="preserve">Buxhet e Financa 42.69 </t>
    </r>
    <r>
      <rPr>
        <sz val="9"/>
        <color rgb="FF000000"/>
        <rFont val="Aptos Narrow"/>
        <family val="2"/>
      </rPr>
      <t>€</t>
    </r>
    <r>
      <rPr>
        <sz val="9"/>
        <color rgb="FF000000"/>
        <rFont val="Arial Narrow"/>
        <family val="2"/>
      </rPr>
      <t xml:space="preserve"> (13), 361.20 </t>
    </r>
    <r>
      <rPr>
        <sz val="9"/>
        <color rgb="FF000000"/>
        <rFont val="Aptos Narrow"/>
        <family val="2"/>
      </rPr>
      <t>€</t>
    </r>
    <r>
      <rPr>
        <sz val="9"/>
        <color rgb="FF000000"/>
        <rFont val="Arial Narrow"/>
        <family val="2"/>
      </rPr>
      <t xml:space="preserve"> (30), si dhe Arsimit Fillor 17.00</t>
    </r>
    <r>
      <rPr>
        <sz val="9"/>
        <color rgb="FF000000"/>
        <rFont val="Calibri"/>
        <family val="2"/>
      </rPr>
      <t>€ (30)</t>
    </r>
  </si>
  <si>
    <t>Arsim I mesem nga mallra dhe sherbime.</t>
  </si>
  <si>
    <t xml:space="preserve">Save the children </t>
  </si>
  <si>
    <t>Qeveria italiane</t>
  </si>
  <si>
    <t xml:space="preserve">UN - Habitat </t>
  </si>
  <si>
    <t xml:space="preserve">Qeveria zvicerane </t>
  </si>
  <si>
    <t xml:space="preserve">UNDP </t>
  </si>
  <si>
    <t xml:space="preserve">Qeveria Kroate </t>
  </si>
  <si>
    <t>TOTALI :</t>
  </si>
  <si>
    <r>
      <t>Të hyrat vetanake në shumë prej 6,183.551.00</t>
    </r>
    <r>
      <rPr>
        <b/>
        <sz val="10"/>
        <color indexed="8"/>
        <rFont val="Arial Narrow"/>
        <family val="2"/>
      </rPr>
      <t xml:space="preserve"> €</t>
    </r>
    <r>
      <rPr>
        <sz val="10"/>
        <color indexed="8"/>
        <rFont val="Arial Narrow"/>
        <family val="2"/>
      </rPr>
      <t xml:space="preserve"> në buxhetin e gjithmbarshëm marrin pjesë me 13.42 % .</t>
    </r>
  </si>
  <si>
    <t>Shtesa e performances</t>
  </si>
  <si>
    <t>Pozitat e paplotësuara</t>
  </si>
  <si>
    <t>Mjetet e bartura nga viti paraprak</t>
  </si>
  <si>
    <t>I - IX- 2025</t>
  </si>
  <si>
    <t>Transporti për udhëtime zyrtare jashtë vendit</t>
  </si>
  <si>
    <t>Paisjet shkencore kulturore</t>
  </si>
  <si>
    <t>Kompenzimi I përfaqësimi jashtë vendit</t>
  </si>
  <si>
    <t>Deponitë e mbeturinave</t>
  </si>
  <si>
    <t>I - IX - 2026</t>
  </si>
  <si>
    <t xml:space="preserve">Zhvill. Ekon. 20,126.54 nga mallra dhe sherb., 30,596.57 € nga subvencione, </t>
  </si>
  <si>
    <t>Donatoret e brendshëm</t>
  </si>
  <si>
    <t>Donatoret e jashtëm</t>
  </si>
  <si>
    <t>I -IX- 2025</t>
  </si>
  <si>
    <r>
      <t>Buxheti total për dymbedhjetë muaj të vitit 2026 arrinë shumën prej</t>
    </r>
    <r>
      <rPr>
        <b/>
        <sz val="10"/>
        <color indexed="8"/>
        <rFont val="Arial Narrow"/>
        <family val="2"/>
      </rPr>
      <t xml:space="preserve"> 46,083,186.11 €</t>
    </r>
    <r>
      <rPr>
        <sz val="10"/>
        <color indexed="8"/>
        <rFont val="Arial Narrow"/>
        <family val="2"/>
      </rPr>
      <t xml:space="preserve"> dhe është për 4,129,347.11</t>
    </r>
    <r>
      <rPr>
        <b/>
        <sz val="10"/>
        <color indexed="8"/>
        <rFont val="Arial Narrow"/>
        <family val="2"/>
      </rPr>
      <t xml:space="preserve"> €</t>
    </r>
    <r>
      <rPr>
        <sz val="10"/>
        <color indexed="8"/>
        <rFont val="Arial Narrow"/>
        <family val="2"/>
      </rPr>
      <t xml:space="preserve"> më i lartë se buxheti fillestar. </t>
    </r>
  </si>
  <si>
    <r>
      <t>Mjetet e Grantit qeveritar përbëjnë 77.62 % të buxhetit të gjithmbarshëm dhe janë në shumën 35,770,288.00</t>
    </r>
    <r>
      <rPr>
        <b/>
        <sz val="10"/>
        <color indexed="8"/>
        <rFont val="Arial Narrow"/>
        <family val="2"/>
      </rPr>
      <t xml:space="preserve"> € </t>
    </r>
    <r>
      <rPr>
        <sz val="10"/>
        <color indexed="8"/>
        <rFont val="Arial Narrow"/>
        <family val="2"/>
      </rPr>
      <t>.</t>
    </r>
  </si>
  <si>
    <t>Mjetet e Grantit qeveritar janë shpenzuar në shumën 27,196,842.27€  ose 76.03 % nga plani.</t>
  </si>
  <si>
    <t xml:space="preserve">                  Në shumën e gjithmbarshme të shpenzimeve pagesat nga ky burim marrin pjesë me 90.44 % .</t>
  </si>
  <si>
    <r>
      <t xml:space="preserve">                  Pasojnë të hyrat vetanake me 6.42%, të hyrat e bartura nga viti paraprak me 2.58 %, don.e brend. me 0.00 </t>
    </r>
    <r>
      <rPr>
        <sz val="10"/>
        <rFont val="Calibri"/>
        <family val="2"/>
      </rPr>
      <t xml:space="preserve">% </t>
    </r>
    <r>
      <rPr>
        <sz val="10"/>
        <rFont val="Arial Narrow"/>
        <family val="2"/>
      </rPr>
      <t>dhe donacionet e jashtme me 0.56 %.</t>
    </r>
  </si>
  <si>
    <r>
      <t xml:space="preserve">                   Bartësi kryesor i shpenzimit të buxhetit për periudhën raportuese është drejtorati i arsimit me 46.84 %. Pason drejtorati punë komunale sh.publ. me 17.26 </t>
    </r>
    <r>
      <rPr>
        <sz val="10"/>
        <color indexed="8"/>
        <rFont val="Calibri"/>
        <family val="2"/>
      </rPr>
      <t>%,</t>
    </r>
  </si>
  <si>
    <r>
      <t xml:space="preserve">drejtorati shëndetesise me 12.80 %, administrata me 7.63 %, drejtorati për buxhet e financa me 2.32 %, bujqësi me 2.39 </t>
    </r>
    <r>
      <rPr>
        <sz val="10"/>
        <color indexed="8"/>
        <rFont val="Calibri"/>
        <family val="2"/>
      </rPr>
      <t>%</t>
    </r>
    <r>
      <rPr>
        <sz val="10"/>
        <color indexed="8"/>
        <rFont val="Arial Narrow"/>
        <family val="2"/>
      </rPr>
      <t>, etj.</t>
    </r>
  </si>
  <si>
    <t xml:space="preserve">Pagat dhe meditjet gjatë periudhës raportuese kapin shumën prej 17,579,642.74 € . </t>
  </si>
  <si>
    <t>Në krahasim me periudhën Janar - Shtator të vitit 2025 pagesat për këtë kategori buxhetore shënojnë dinamikë më të lartë për 17.82 %</t>
  </si>
  <si>
    <t xml:space="preserve">ndërsa plani për vitin 2026 është realizuar 82.43 % </t>
  </si>
  <si>
    <t xml:space="preserve">                   Në shumën e gjithmbarshme të shpenzimeve buxhetore pagat dhe meditjet marrin pjesë me 58.46 % .</t>
  </si>
  <si>
    <t xml:space="preserve">                   Për mallra dhe shërbime janë shpenzuar 3,982,809.91 € ose 13.24 % të shpenzimeve të gjithmbarshme . Në raport me periudhën </t>
  </si>
  <si>
    <t xml:space="preserve">krahasuese dinamika e tyre është më e shpejtë për 0.56 % ndërsa plani vjetor është realizuar 67.80 % . </t>
  </si>
  <si>
    <t xml:space="preserve">                  Shpenzimet komunale për nëntë muaj të vitit 2026 përbëjnë 2.77 %  të shpenzimeve të gjithmbarshme buxhetore . </t>
  </si>
  <si>
    <t xml:space="preserve">                  Pagesat për këtë kategori buxhetore arrijnë shumën prej 832,352.97 €. Në raport me periudhën e njajtë të vitit paraprak shpenzimet</t>
  </si>
  <si>
    <t xml:space="preserve">                  Pagesat për transfere dhe subvencione shënojnë dinamikë më të shpejt  për 16.07 % dhe arrijnë shumën 1,227,301.76 € ndërsa plani </t>
  </si>
  <si>
    <t>për vitin 2026 është realizuar 87.97 %.Në shumën e gjithmbarshme të shpenzimeve pagesat për transfere dhe subvencione marrin pjesë me 4.08 %.</t>
  </si>
  <si>
    <t xml:space="preserve">                  Dinamikë më të ngadalshme në raport me periudhën krahasuese shënojnë edhe pagesat për investime kapitale për 28.65 % dhe të</t>
  </si>
  <si>
    <t xml:space="preserve">njajtat paraqesin 21.45 % të shpenzimeve të gjithmbarshme buxhetore për këtë periudhë. Në fund të periudhës raportuese shpenzimet për investime </t>
  </si>
  <si>
    <t>kapitale arrijnë shumën prej 6,449.385.51 € .</t>
  </si>
  <si>
    <r>
      <t xml:space="preserve">                             - Drejtorati I administratës dhe personelit me 44.62 </t>
    </r>
    <r>
      <rPr>
        <sz val="10"/>
        <color indexed="8"/>
        <rFont val="Calibri"/>
        <family val="2"/>
      </rPr>
      <t>%</t>
    </r>
  </si>
  <si>
    <t xml:space="preserve">                             - Drejtorati punë komunale,shërbime publike me 22.96 %,</t>
  </si>
  <si>
    <t xml:space="preserve">                             - Drejtorati për  arsimit me 11.59 % dhe </t>
  </si>
  <si>
    <t xml:space="preserve">                             - Drejtorati shëndetesis për  me 8.70 % ,etj. </t>
  </si>
  <si>
    <t xml:space="preserve">                  Pagesat për mallra dhe shërbime të drejtorive të lartëcekura përbëjnë 87.87 % të shpenzimeve për këtë kategori buxhetore.</t>
  </si>
  <si>
    <t>komunale shënojnë rritje për 16.07 % ndërsa plani për vitin 2026 është realizuar 87.97 % .</t>
  </si>
  <si>
    <t xml:space="preserve">                 Kategoria e pagave dhe meditjeve gjatë periudhës Janar-Shtator të vitit 2026 shënon ritje për 17.82 % në raport me periudhën krahasuese</t>
  </si>
  <si>
    <t>dhe arrinë shumën prej 17,579,642.74 € , duke shënuar realizim të planit vjetor 82.43 % .</t>
  </si>
  <si>
    <t xml:space="preserve">                  Bartës i financimit të shpenzimeve për kategorinë e pagave dhe meditjeve janë mjetet e grantit qeveritar , të cilat shënojnë ritje për 17.91 % </t>
  </si>
  <si>
    <t>në raport me periudhën krahasuese dhe paraqesin 82.93 % nga plani për vitin 2026</t>
  </si>
  <si>
    <t xml:space="preserve">                  Në shumën e gjithmbarshme të shpenzimeve pagesat nga granti qeveritar marrin pjesë me 100.00 % .Për këtë periudhen raportuese  </t>
  </si>
  <si>
    <t>nuk ka shpenzim nga donacionet e jashtme për puntorë me kontratë të cilët nuk janë në listën e pagave.</t>
  </si>
  <si>
    <t xml:space="preserve">                   Pagat neto përmes listës së pagave paraqesin 69.53 % të shpenzimeve të gjithmbarshme për paga dhe meditje dhe në  krahasim me  </t>
  </si>
  <si>
    <t>periudhën Janar - Shtator të vitit 2025 janë më të larta per 4.05 %</t>
  </si>
  <si>
    <t>edhe në raport me planifikimin për vitin 2026</t>
  </si>
  <si>
    <t xml:space="preserve">                  Gjatë periudhës Janar - Shtator të vitit 2026 pagesat për mallra dhe shërbime kapin shumën prej 3,982,809.91 € dhe në raport me </t>
  </si>
  <si>
    <t xml:space="preserve">periudhën krahasuese shënojnë dinamikë më të lartë për 0.56 % ndërsa plani vjetor është realizuar 67.80 %.   </t>
  </si>
  <si>
    <t xml:space="preserve">                   Nga granti qeveritar është bërë financimi i shpenzimeve për mallra dhe shërbime në shumë prej 3,327,507.63 € ose 83.55 % , nga të </t>
  </si>
  <si>
    <r>
      <t xml:space="preserve">hyrat vetanake 486,576.68 € ose 12.22 %, nga mjetet e bartura 30,887.18 </t>
    </r>
    <r>
      <rPr>
        <sz val="10"/>
        <color indexed="8"/>
        <rFont val="Calibri"/>
        <family val="2"/>
      </rPr>
      <t>€</t>
    </r>
    <r>
      <rPr>
        <sz val="10"/>
        <color indexed="8"/>
        <rFont val="Arial Narrow"/>
        <family val="2"/>
      </rPr>
      <t xml:space="preserve"> ose 0.78 </t>
    </r>
    <r>
      <rPr>
        <sz val="10"/>
        <color indexed="8"/>
        <rFont val="Calibri"/>
        <family val="2"/>
      </rPr>
      <t xml:space="preserve">%, nga </t>
    </r>
    <r>
      <rPr>
        <sz val="10"/>
        <color indexed="8"/>
        <rFont val="Arial Narrow"/>
        <family val="2"/>
      </rPr>
      <t xml:space="preserve">donacionet e jashtme 137,838.42 € respektivisht 3.46 %. </t>
    </r>
  </si>
  <si>
    <t>periudhën krahasuese poashtu edhe në raport me planifikimin për vitin 2026</t>
  </si>
  <si>
    <t xml:space="preserve">Pjesa më e madhe e shpenzimeve ka të bëjë me shpenzimet për shërbime 55.06 % , respektivisht 2,192,970.75 € , derivatet dhe lëndet </t>
  </si>
  <si>
    <t>djegëse 10.64 %, ose 423,793.18 €, mirëmbajtja me 19.48 % ose 775,845.38 € , etj.</t>
  </si>
  <si>
    <t xml:space="preserve">Për akomodim gjatë udhetim zyrtar brenda vendit janë shpenzuar 3.340.00 €,  </t>
  </si>
  <si>
    <t>Për shpenzime e telofonise mobile janë paguar 19,907.82 €, për 11.36 % ma shumë se në njejtën periuhden nga viti paraprak ose 73.73 % nga plani.</t>
  </si>
  <si>
    <t xml:space="preserve">Për shpenzime e përfaqesimit dhe avokatures janë paguar 24,635.30 €,në krahasim me periudhen janar-shtator të vitit të kaluar ka ulje për 28.35 % ose </t>
  </si>
  <si>
    <t xml:space="preserve">49.27 % nga  plani. </t>
  </si>
  <si>
    <t>Për shpenzime tjera kontraktuese janë shpenzuar 1,918,988.24 €  ose 19.93 % ma shumë se ne njejten periudhen nga viti paraprak, dhe 84.63 % nga plani.</t>
  </si>
  <si>
    <t>Për kompjutera ka ulje për 39.15 % nga viti paraprak për njejten periudhe raportuese janë paguar 18,585.00 €.</t>
  </si>
  <si>
    <t>Për furnizim me ushqim dhe pije jo dreka zyrtare janë shpenzuar 69,763.94 €, ma shumë për 24.57 % ose 42.08 % nga plani.</t>
  </si>
  <si>
    <t xml:space="preserve">Për Furnizime pastrimi janë harxhuar 57,123.70 €  ose 14.16 % ma shumë si në njejten perudhen nga viti paraprak. </t>
  </si>
  <si>
    <t>Për akomodim për mikpritje të delegacioneve të jashtë është paguar 16,780.00 €, 332.36 % ma sumë se në të njejten periudhen nga viti paraprak,</t>
  </si>
  <si>
    <t xml:space="preserve"> dhe ka tejkalu plani për 305.09 %. </t>
  </si>
  <si>
    <t xml:space="preserve">Për naftë për ngrohje qendrore janë shpenzuar 124,465.07 €, 22.49 % ma pak se gjatë periudhen të njejte nga viti paraprak, ose 50.29 % nga plani. </t>
  </si>
  <si>
    <t>Drutë dhe prodhimet e drurit për ngrohje janë shpenzuar 117,606.51 €, 34.98 % ma pak se nga viti paraprak, ose 42.77 % nga plani.</t>
  </si>
  <si>
    <t>Për Derivate për automjete, gjeneratore dhe makineri janë shpenzuar 181,721.60 €, 15.03 % me shumë se nga viti paraprak, ose 60.17 % nga plani.</t>
  </si>
  <si>
    <t>Për Mirembajtjen dhe riparimi I automjeteve nuk ka shpenzim për këtë periudhen raportuese.</t>
  </si>
  <si>
    <t xml:space="preserve">Për Mirëmbajtja e autorrugeve lokale janë shpenzuar 730,238.60 € dhe është për 2.12 % ma shumë si në njejten periudhen nga viti paraprak, </t>
  </si>
  <si>
    <t>ndersa plani është realizuar 78.54 %</t>
  </si>
  <si>
    <t>Për Kompensimi  përfaqësimit mbrenda vendit - drekat zyrtare janë shpenzuar 47,442.23 € ose 9.27 % ma pak si në njejtën periudhen nga viti paraprak,</t>
  </si>
  <si>
    <t xml:space="preserve"> dhe paraqet  realizimin e planit për 74.71 %</t>
  </si>
  <si>
    <t>Për shpenzimet - Vendimet e gjykatave arrijnë shumen prej 144,910.32 € për këtë periudhen raportuese.</t>
  </si>
  <si>
    <t xml:space="preserve">                  Gjatë periudhës Janar - Shtator të vitit 2026 shpenzimet komunale kanë arritur shumën prej 832,352.97 € dhe janë për 14.55 % më të </t>
  </si>
  <si>
    <t xml:space="preserve"> larta në krahasim me periudhën e njajtë të vitit paraprak , ndërsa plani vjetor është realizuar 75.17 % .</t>
  </si>
  <si>
    <t xml:space="preserve">                  Burim i financimit të shpenzimeve për këtë kategori buxhetore janë mjetet e grantit qeveritar dhe të hyrat vetenake.</t>
  </si>
  <si>
    <t xml:space="preserve">                  Shpenzimet e rrymës për periudhën raportuese kapin shumën prej 730,254.23 € dhe në krahasim me periudhën e njajtë të vitit paraprak</t>
  </si>
  <si>
    <t xml:space="preserve"> janë më të larta për 19.20 % . Pagesat për këtë destinim paraqesin 87.73 % të pagesave të gjithmbarshme për këtë kategori buxhetore . Pasojnë </t>
  </si>
  <si>
    <t xml:space="preserve"> pagesat për Ujin me 7.31 %, shpenzimet  e mbeturinat me 3.03 % dhe shpenzimet telefonike me 1.93 % .</t>
  </si>
  <si>
    <t xml:space="preserve"> - Drejtorati për punë komunale , shërbime publike me 50.03% ,     </t>
  </si>
  <si>
    <t xml:space="preserve"> - Drejtorati i Arsimit me 18.44 % ,  </t>
  </si>
  <si>
    <r>
      <t xml:space="preserve"> - Drejtorati për Shëndetesi me 12.99 </t>
    </r>
    <r>
      <rPr>
        <sz val="10"/>
        <color indexed="8"/>
        <rFont val="Calibri"/>
        <family val="2"/>
      </rPr>
      <t>%</t>
    </r>
    <r>
      <rPr>
        <sz val="10"/>
        <color indexed="8"/>
        <rFont val="Arial Narrow"/>
        <family val="2"/>
      </rPr>
      <t xml:space="preserve">,                            </t>
    </r>
  </si>
  <si>
    <t xml:space="preserve"> - Drejtorati i Administratës dhe personelit me 10.11 %, etj.                                </t>
  </si>
  <si>
    <t xml:space="preserve">                  Për nëntë muaj të vitit 2026 në emër të transfereve dhe subvencioneve janë paguar 1,227,,301.76 €, që është realizim i planit vjetor 87.97 %. </t>
  </si>
  <si>
    <t>Dinamika e tyre është për 16.07 % më e larte në raport me periudhën krahasuese .</t>
  </si>
  <si>
    <t xml:space="preserve">                  Subvencionet për entitete jopublike shënojnë rritje  për 12.79 % në krahasim me vitin 2025 dhe arrijnë shumën prej 885,416.60 € , duke</t>
  </si>
  <si>
    <t>shënuar realizimin e planit për 83.45 %.</t>
  </si>
  <si>
    <t xml:space="preserve">                  Pagesat për transferet sociale për individë shënojnë rritje nga 31.56 % dhe arrijnë shumën 317,555.16 € dhe paraqesin tejkalimin e planit për 6.21 %</t>
  </si>
  <si>
    <t xml:space="preserve">Pagesat për Transferet kapitale për entitetet jopublike arrijnë shumën 24,330.00 € dhe janë më të ulta për 21.59 % si në njejten periudhen nga viti paraprak </t>
  </si>
  <si>
    <r>
      <t xml:space="preserve">Nga Zyra e Kryetarit  janë paguar 99.87 % të shpenzimeve për këtë kategori buxhetore nga plani. Pason drejtorati I Bujqësis  me 99.17 </t>
    </r>
    <r>
      <rPr>
        <sz val="10"/>
        <rFont val="Calibri"/>
        <family val="2"/>
      </rPr>
      <t>%</t>
    </r>
  </si>
  <si>
    <r>
      <t xml:space="preserve">Kultur, Rini dhe Sport me 70.23 </t>
    </r>
    <r>
      <rPr>
        <sz val="10"/>
        <rFont val="Calibri"/>
        <family val="2"/>
      </rPr>
      <t>%, Shërbime Sociale me 100.00 %</t>
    </r>
    <r>
      <rPr>
        <sz val="10"/>
        <rFont val="Arial Narrow"/>
        <family val="2"/>
      </rPr>
      <t xml:space="preserve"> dhe  Kujdesi Primar Shendetesor  me 62.86 %.</t>
    </r>
  </si>
  <si>
    <t xml:space="preserve">                  Gjatë periudhës Janar - Shtator të vitit 2026 janë shpenzuar për investime kapitale 6,449,385.51 € , që është për 28.75 % më pak se gjatë</t>
  </si>
  <si>
    <t xml:space="preserve"> periudhës së njajtë të vitit 2025 ndërsa plani për vitin 2026 është realizuar 39.37 % .</t>
  </si>
  <si>
    <t xml:space="preserve">                  Burimi kryesor i financimit të investimeve kapitale janë mjetet e grantit qeveritar me 85.08 %, të cilat kapin shumën prej 5,487,328.93 € .</t>
  </si>
  <si>
    <r>
      <t xml:space="preserve">Pasojnë të hyrat vetanake  me 3.35 % ose 215,908.95 € dhe mjetet e bartura me shumë 746,147.63 € ose 11.57 </t>
    </r>
    <r>
      <rPr>
        <sz val="10"/>
        <color indexed="8"/>
        <rFont val="Calibri"/>
        <family val="2"/>
      </rPr>
      <t>%</t>
    </r>
    <r>
      <rPr>
        <sz val="10"/>
        <color indexed="8"/>
        <rFont val="Arial Narrow"/>
        <family val="2"/>
      </rPr>
      <t xml:space="preserve"> shpenzimeve gjithembarshme.</t>
    </r>
  </si>
  <si>
    <t>Donacionet e jashtme me 0.00 % të shpenzimeve.</t>
  </si>
  <si>
    <t>Drejtorati Shërbimet Rezedencijale Pejë</t>
  </si>
  <si>
    <t>Drejtorati Kujdesi primar shëndetsor</t>
  </si>
  <si>
    <t xml:space="preserve">Zyra komunale për komunitete </t>
  </si>
  <si>
    <t xml:space="preserve">                  Nga planifikimi i gjithmbarshëm i shpenzimeve për investime kapitale janë shpenzuar 3,408,441.56 € ose 52.85 % janë realizuar pranë drejtoratit për punë</t>
  </si>
  <si>
    <t>Shpenzimet për projekte kapitale të drejtorive të lartëcekura paraqesin 96.31 % të shpenzimit të gjithmbarshëm për këtë  kategori buxhetore.</t>
  </si>
  <si>
    <t>Për paisje për këtë periudhen raportuese nuk ka shpenzim.</t>
  </si>
  <si>
    <t xml:space="preserve">Për toka, rregullim të lumenjëve, sistemi I ujitjes dhe parqet gjatë periudhës raportuese janë shpenzuar 294,365.40 € ose 68.87 % ma pak se në njejten </t>
  </si>
  <si>
    <t xml:space="preserve">Për ndertesa janë shpenzuar mjete financiare 1,910,170.44 € me pak se gjatë njejten periudhen nga viti paraprak për 0.63 % qe është 48.23 % nga </t>
  </si>
  <si>
    <t>plani, ose 29.62 % nga shpenzimeve gjithmbarshme. Rritja  ka shenuar të objektet arsimore a ulja ka shenuar tek ndertesat administrative afariste dhe shendetesore.</t>
  </si>
  <si>
    <t>Të objektet sportive ka një ramje për 72.75 % nga të njejta periudha nga viti paraprak.</t>
  </si>
  <si>
    <t xml:space="preserve">Për ndertimin i rrugeve janë shpenzuar 2,097,580.48 € që është 50.62 % me pak së gjate periudhes të njejte nga viti paraprak, plani është realizuar </t>
  </si>
  <si>
    <t>42.12 %  dhe permban 32.52 % shpenzimeve gjithmbarshme.</t>
  </si>
  <si>
    <t>Për furnizim me rrymë , gjenerim dhe transmision janë shpenzuar 157,530.22 € dhe shenon realizimin e planit 17.21 %</t>
  </si>
  <si>
    <t>periudhen nga viti paraprak, plani është realizuar 19.09 % dhe permban 4.56 % shpenzimeve gjithmbarshme.</t>
  </si>
  <si>
    <t xml:space="preserve">                  Për pagesa  - Vendime gjyqesore janë shpenzuar 769,738.97 € nga kjo kategoria ekonomike.</t>
  </si>
  <si>
    <t>Shpenzimi i buxhetit për Janar- Shtator të vitit 2026 është si vijon :</t>
  </si>
  <si>
    <t>Shpenzimet e gjithmbarshme për nentë muaj të vitit 2026 kapin shumën prej 512,052.95 € dhe janë për 21.44 % më të larta se gjatë</t>
  </si>
  <si>
    <t xml:space="preserve"> periudhës së njajtë të vitit paraprak, ndërsa plani për vitin 2026 është realizuar 85.59 %.</t>
  </si>
  <si>
    <t xml:space="preserve">                   Pagat dhe meditjet për periudhën raportuese kapin shumën prej 174,280.62  € . Në krahasim me periudhën Janar - Shtator të vitit 2025</t>
  </si>
  <si>
    <t xml:space="preserve">pagesat për këtë kategori buxhetore shënojnë dinamikë më të larte për 4.01 % , ndërsa plani për vitin 2026 është realizuar 71.50 % .  </t>
  </si>
  <si>
    <t xml:space="preserve">                   Në shumën e gjithmbarshme të shpenzimeve buxhetore pagat dhe meditjet marrin pjesë me 34.04 % .</t>
  </si>
  <si>
    <t xml:space="preserve">                   Në emër të mallrave dhe shërbimeve janë shpenzuar 56,152.85 € ose 10.97 % të shpenzimeve të gjithmbarshme.</t>
  </si>
  <si>
    <t xml:space="preserve">                   Në raport me periudhën krahasuese pagesat për mallra dhe shërbime shënojnë dinamikë më të larte për 5.63 % dhe paraqesin</t>
  </si>
  <si>
    <r>
      <t xml:space="preserve">77.45 </t>
    </r>
    <r>
      <rPr>
        <sz val="10"/>
        <color indexed="8"/>
        <rFont val="Calibri"/>
        <family val="2"/>
      </rPr>
      <t>%</t>
    </r>
    <r>
      <rPr>
        <sz val="10"/>
        <color indexed="8"/>
        <rFont val="Arial Narrow"/>
        <family val="2"/>
      </rPr>
      <t xml:space="preserve"> nga planifikimi vjetor.</t>
    </r>
  </si>
  <si>
    <t>Në emër të Transfereve dhe subvencioneve janë shpenzuar 281,619.48 € ose 99.87 % nga planifikimi vjetor, në shumën e gjithmbarshme</t>
  </si>
  <si>
    <t xml:space="preserve"> të shpenzimeve buxhetore pagesat për transfere dhe subvencione marrin pjesë me 55.00 % .</t>
  </si>
  <si>
    <t xml:space="preserve">Shpenzimet e gjithmbarshme buxhetore për nentë muaj të vitit 2026 kapin shumën prej 2,263,311.51 € gjegjësisht 8.10 % më pak  se </t>
  </si>
  <si>
    <t xml:space="preserve"> gjatë periudhës së njajtë të vitit paraprak , ndërsa plani për vitin 2026 është realizuar 65.06 % . </t>
  </si>
  <si>
    <t xml:space="preserve">                  Pagat dhe meditjet për periudhën raportuese kapin shumën prej 370,842.59 € . Në raport me periudhën krahasuese pagesat për këtë </t>
  </si>
  <si>
    <t>kategori buxhetore shënojnë dinamikë më të lartë për 13.78 % , ndërsa plani vjetor është realizuar 72.99 % .</t>
  </si>
  <si>
    <t xml:space="preserve">                  Në shumën e gjithmbarshme të shpenzimeve buxhetore pagat dhe meditjet marrin pjesë me 16.38 % .</t>
  </si>
  <si>
    <t xml:space="preserve">                  Në emër të mallrave dhe shërbimeve janë shpenzuar 1,772,680.04 € ose 78.32 % të shpenzimeve të gjithmbarshme .  </t>
  </si>
  <si>
    <t xml:space="preserve">                  Në raport me periudhën krahasuese pagesat për mallra dhe shërbime shënojnë dinamikë më të ngadalshme për 3.30 % dhe paraqesin</t>
  </si>
  <si>
    <t xml:space="preserve"> realizim të planit 75.69 % .</t>
  </si>
  <si>
    <t xml:space="preserve">                  Gjatë periudhës Janar - Shtator  të vitit 2026 janë paguar për shpenzime komunale 84,136.45 € dhe paraqesin realizim të planit vjetor</t>
  </si>
  <si>
    <t>71.61 % ndërsa në shumën e gjithmbarshme të shpenzimeve marrin pjesë me 3.72 %  .</t>
  </si>
  <si>
    <t xml:space="preserve">                  Shpenzimet komunale janë për 9.82 % më të larta në raport me periudhën krahasuese .</t>
  </si>
  <si>
    <r>
      <t xml:space="preserve">Në emër te Investimeve kapitale janë shenzuar 35,652.43 </t>
    </r>
    <r>
      <rPr>
        <sz val="10"/>
        <color indexed="8"/>
        <rFont val="Calibri"/>
        <family val="2"/>
      </rPr>
      <t>€</t>
    </r>
    <r>
      <rPr>
        <sz val="10"/>
        <color indexed="8"/>
        <rFont val="Arial Narrow"/>
        <family val="2"/>
      </rPr>
      <t xml:space="preserve"> ose 1.58 </t>
    </r>
    <r>
      <rPr>
        <sz val="10"/>
        <color indexed="8"/>
        <rFont val="Calibri"/>
        <family val="2"/>
      </rPr>
      <t>%</t>
    </r>
    <r>
      <rPr>
        <sz val="10"/>
        <color indexed="8"/>
        <rFont val="Arial Narrow"/>
        <family val="2"/>
      </rPr>
      <t xml:space="preserve"> të shpenzimeve gjithmbarshme. </t>
    </r>
  </si>
  <si>
    <r>
      <t xml:space="preserve">Në raport me periudhen krahasuese pagesat për ketë kategori shënojne dinamikë më të ulte për 84.30 </t>
    </r>
    <r>
      <rPr>
        <sz val="10"/>
        <color indexed="8"/>
        <rFont val="Calibri"/>
        <family val="2"/>
      </rPr>
      <t>%</t>
    </r>
    <r>
      <rPr>
        <sz val="10"/>
        <color indexed="8"/>
        <rFont val="Arial Narrow"/>
        <family val="2"/>
      </rPr>
      <t xml:space="preserve"> dhe paraqesin realizimin të planit 6.98 </t>
    </r>
    <r>
      <rPr>
        <sz val="10"/>
        <color indexed="8"/>
        <rFont val="Calibri"/>
        <family val="2"/>
      </rPr>
      <t>%</t>
    </r>
  </si>
  <si>
    <t xml:space="preserve">Shpenzimet e gjithmbarshme buxhetore për nentë muaj të vitit 2026 kapin shumën prej 20,943.97 € gjegjësisht 139.41 % më shumë se gjatë </t>
  </si>
  <si>
    <t>periudhës krahasuese dhe paraqesin 50.50 % nga plani për vitin 2026</t>
  </si>
  <si>
    <r>
      <t xml:space="preserve">Shpenzimet për Pagat dhe meditjet në fund të periudhës raportuese janë 7,442.84 </t>
    </r>
    <r>
      <rPr>
        <sz val="10"/>
        <color indexed="8"/>
        <rFont val="Calibri"/>
        <family val="2"/>
      </rPr>
      <t>€.</t>
    </r>
  </si>
  <si>
    <t xml:space="preserve">                  Për mallra dhe shërbime janë shpenzuar 4,301.13 € ose 20.54 % të shpenzimeve të gjithmbarshme . Dinamika e tyre është për 63.95 % </t>
  </si>
  <si>
    <t>më e shpejtë në raport me periudhën krahasuese.</t>
  </si>
  <si>
    <t xml:space="preserve">nga plani. </t>
  </si>
  <si>
    <t xml:space="preserve">Në emër te Transfereve dhe subvencione janë planifikuar 10,000.00 € dhe deri me këtë periudhen raportuese janë shpenzuar 9,200.00 € ose 92.00 % </t>
  </si>
  <si>
    <t>Tek drejtoria e Integrimet Europiana shpenzime për Paga dhe meditje janë 10,427.53 € dhe paraqet realizimin e  planit për 85.32 % dhe janë për 19.29 %</t>
  </si>
  <si>
    <t>me të larta si në njejten periudhen nga viti paraprak. Nga kjo kategoria ekonomike janë 100.00 % shpenzimet gjithembarshme.</t>
  </si>
  <si>
    <t xml:space="preserve">Shpenzimet e gjithmbarshme buxhetore për nentë muaj të vitit 2026  kapin shumën prej 233,850.58 € gjegjësisht 3.38 % më shumë se </t>
  </si>
  <si>
    <t>gjatë periudhës së njajtë të vitit paraprak ndërsa plani për vitin 2026 është realizuar 63.58 % .</t>
  </si>
  <si>
    <t xml:space="preserve">                  Pagat dhe meditjet për periudhën raportuese kapin shumën prej 211,028.21 €. Në raport me periudhën Janar - Shtator të vitit 2026 pagesat </t>
  </si>
  <si>
    <t xml:space="preserve">për këtë kategori buxhetore janë më të  larta  për 13.72 % ndërsa plani për vitin 2026 është realizuar 73.96 % . </t>
  </si>
  <si>
    <t xml:space="preserve">                  Në shumën e gjithmbarshme të shpenzimeve buxhetore pagat dhe meditjet marrin pjesë me  90.24% .</t>
  </si>
  <si>
    <t xml:space="preserve">                  Në emër të mallrave dhe shërbimeve janë shpenzuar 22,822.37 € ose 9.76 % nga shpenzimet e gjithmbarshme.Në raport me periudhën</t>
  </si>
  <si>
    <t xml:space="preserve"> krahasuese pagesat për mallra dhe shërbime shënojnë dinamikë më të ultë  për 43.82 % dhe paraqesin 27.66 % nga plani vjetor.</t>
  </si>
  <si>
    <t>Shpenzimet e gjithmbarshme buxhetore për nentë muaj të vitit 2026 kapin shumën prej 33,533.15 €  gjegjësisht 19.56 % më shumë se gjatë</t>
  </si>
  <si>
    <t>periudhës së njajtë të vitit paraprak ndërsa, plani për vitin 2026 është realizuar  81.23 % .</t>
  </si>
  <si>
    <t xml:space="preserve">                  Pagat dhe meditjet për periudhën raportuese kapin shumën prej 33,533.15 € . Në krahasim me periudhën Janar - Shtator të vitit 2025</t>
  </si>
  <si>
    <t>pagesat për këtë kategori buxhetore shënojnë dinamikë më të lartë për 19.56 % ndërsa plani për vitin 2026 është realizuar 83.24 %.</t>
  </si>
  <si>
    <t>Gjatë periudhës Janar - Shtator të vitit 2026 Drejtorati për buxhet e financa ka shpenzuar 68.32 % të buxhetit të planifikuar .</t>
  </si>
  <si>
    <t>Shpenzimet e gjithmbarshme buxhetore për nëntë muaj të vitit 2026 kapin shumën prej 698,373.6 € ose 54.13 % më pak se gjatë</t>
  </si>
  <si>
    <r>
      <t xml:space="preserve">periudhës së njajtë të vitit paraprak, ndersa plani është realizuar 68.32 </t>
    </r>
    <r>
      <rPr>
        <sz val="10"/>
        <color indexed="8"/>
        <rFont val="Calibri"/>
        <family val="2"/>
      </rPr>
      <t>%</t>
    </r>
    <r>
      <rPr>
        <sz val="10"/>
        <color indexed="8"/>
        <rFont val="Arial Narrow"/>
        <family val="2"/>
      </rPr>
      <t xml:space="preserve"> .</t>
    </r>
  </si>
  <si>
    <t xml:space="preserve">                  Pagat dhe meditjet për periudhën raportuese kapin shumën prej  230,141.86 € . Në raport me periudhën Janar - Shtator të vitit 2025 pagat </t>
  </si>
  <si>
    <t>dhe meditjet shënojnë dinamikë më të larte  për 16.56 % ndërsa plani vjetor është realizuar 71.08 % .</t>
  </si>
  <si>
    <t xml:space="preserve">                  Në shumën e gjithmbarshme të shpenzimeve buxhetore pagat dhe meditjet marrin pjesë me 32.95 %.</t>
  </si>
  <si>
    <t xml:space="preserve">                  Në emër të mallrave dhe shërbimeve janë shpenzuar 54,903.28 € ose 7.86 % të shpenzimeve të gjithmbarshme.</t>
  </si>
  <si>
    <t xml:space="preserve">                  Në  raport me periudhën krahasuese pagesat për mallra dhe shërbime shënojnë dinamikë më të lartë për 4.30 % dhe paraqesin</t>
  </si>
  <si>
    <t>88.17 % nga planifikimi vjetor .</t>
  </si>
  <si>
    <t xml:space="preserve">Pagesat për investime kapitale arrijnë shumën 413,328.52 € dhe paraqesin 59.18 % të shpenzimeve të gjithmbarshme buxhetore për </t>
  </si>
  <si>
    <t>periudhën raportuese, duke shënuar realizim të planit 64.98 % dhe janë për 67.52 % me të ulta si në njejten periudhen nga viti paraprak.</t>
  </si>
  <si>
    <t xml:space="preserve">Shpenzimet e gjithmbarshme buxhetore për nëntë muaj të vitit 2026 kapin shumën prej 4,837,428.03 € ose 17.46 % më pak se gjatë </t>
  </si>
  <si>
    <t xml:space="preserve">periudhës së njajtë të vitit paraprak ndërsa,  plani për vitin 2026 është realizuar 41.95 % . </t>
  </si>
  <si>
    <t xml:space="preserve">                  Pagat dhe meditjet për periudhën raportuese kapin shumën prej 122,181.62 €. Në raport me periudhën Janar - Shtator të vitit paraprak </t>
  </si>
  <si>
    <t>pagesat për këtë kategori buxhetore janë më të larta për 20.08 %, ndërsa plani për vitin 2026 është realizuar 75.21 % .</t>
  </si>
  <si>
    <t xml:space="preserve">                  Në shumën e gjithmbarshme të shpenzimeve buxhetore pagat dhe meditjet marrin pjesë me 2.53 % .</t>
  </si>
  <si>
    <t xml:space="preserve">                  Në emër të mallrave dhe shërbimeve janë shpenzuar 899,368.64 € ose 18.59 % të shpenzimeve të gjithmbarshme . Në raport me</t>
  </si>
  <si>
    <t>periudhën krahasuese pagesat për mallra dhe shërbime shënojnë ritje  për 0.68 % .</t>
  </si>
  <si>
    <t xml:space="preserve">                 Gjatë periudhës Janar - Shtator  të vitit 2026 janë paguar për shpenzime komunale 407,436.21 € ose 31.62 % më shumë se gjatë periudhës krahasuese.</t>
  </si>
  <si>
    <t xml:space="preserve">                  Në shumën e gjithmbarshme të shpenzimeve pagesat për këtë kategori buxhetore marrin pjesë me 8.42 % , duke realizuar 79.73 % nga </t>
  </si>
  <si>
    <t xml:space="preserve">                 Pagesat për investime kapitale kapin shumën prej 3,408,441.56 € dhe përbëjnë 70.46% të shpenzimeve buxhetore . </t>
  </si>
  <si>
    <t xml:space="preserve">                 Në raport me periudhën krahasuese dinamika e tyre është më e ngadalshme për 15.19 % , ndërsa paraqesin 35.03 % nga plani .</t>
  </si>
  <si>
    <t xml:space="preserve">Gjatë periudhës Janar - Shtatortë vitit 2026 Emergjenca - Zjarrëfikësat nuk kanë grumbulluar të hyra vetanake. </t>
  </si>
  <si>
    <t>Shpenzimet e gjithmbarshme buxhetore për periudhën raportuese kapin shumën prej 353,654.88 € .</t>
  </si>
  <si>
    <t xml:space="preserve">                   Në raport me periudhën krahasuese dinamika e tyre është më e shpejtë për 2.53 % dhe plani për vitin 2026 është realizuar 69.56 % . </t>
  </si>
  <si>
    <t xml:space="preserve">                   Pagat dhe meditjet për periudhën raportuese kapin shumën prej 329,735.74 €. Në raport me periudhën Janar - Shtator të vitit 2025</t>
  </si>
  <si>
    <t>pagesat për këtë kategori buxhetore shënojnë rritje për 14.88 %, ndërsa plani për vitin 2026 është realizuar 74.53 % .</t>
  </si>
  <si>
    <t xml:space="preserve">                    Në shumën e gjithmbarshme të shpenzimeve buxhetore pagat dhe meditjet marrin pjesë me 93.24 % .</t>
  </si>
  <si>
    <t xml:space="preserve">                    Në emër të mallrave dhe shërbimeve janë shpenzuar 14,908.91 € ose 4.22 % të shpenzimeve të  gjithmbarshme.</t>
  </si>
  <si>
    <t xml:space="preserve">                    Në  raport me periudhën e njajtë të vitit 2025 pagesat për mallra dhe shërbime janë më të ulta  për 64.68 % dhe paraqesin realizim të  </t>
  </si>
  <si>
    <t xml:space="preserve"> planit 32.06 % .</t>
  </si>
  <si>
    <t xml:space="preserve">                   Gjatë periudhës Janar - Shtator të vitit 2026 janë paguar për shpenzime komunale 9,010.23 € , ndërsa  plani vjetor është realizuar </t>
  </si>
  <si>
    <t>46.21 %. Në shumën e gjithmbarshme të shpenzimeve buxhetore pagesat për shpenzime komunale marrin pjesë me 2.55 %.</t>
  </si>
  <si>
    <t xml:space="preserve">                   Në raport me periudhën krahasuese dinamika e tyre është më e ngadalshme për 42.59 % .</t>
  </si>
  <si>
    <t>Shpenzimet e gjithmbarshme buxhetore për nëntë muaj të vitit 2026 kapin shumën prej 100,221.57 € gjegjësisht 80.72 % më pak se</t>
  </si>
  <si>
    <t xml:space="preserve">gjatë periudhës së njajtë të vitit paraprak,ndërsa plani për vitin 2026 është realizuar 34.52 % . </t>
  </si>
  <si>
    <t xml:space="preserve">                  Pagat dhe meditjet për periudhën raportuese kapin shumën prej 46,331.57 € . Në krahasim me periudhën Janar- Shtator të vitit 2025</t>
  </si>
  <si>
    <t>pagesat për këtë kategori buxhetore shënojnë dinamikë më të shpejtë për 1.03 % , ndërsa plani për vitin 2026 është realizuar 60.34 % .</t>
  </si>
  <si>
    <t xml:space="preserve">                  Në shumën e gjithmbarshme të shpenzimeve buxhetore pagat dhe meditjet marrin pjesë me 46.23 % .</t>
  </si>
  <si>
    <t xml:space="preserve">                  Mallrat dhe shërbimet  kapin shumën prej 3,890.00 €. Në raport me periudhën Janar -Shtator të vitit 2025 pagesat për këtë kategori </t>
  </si>
  <si>
    <t>buxhetore shënojnë dinamikë më të ngadalshme për 32.73 %, ndërsa plani për vitin 2026 është realizuar 28.81 %.</t>
  </si>
  <si>
    <t xml:space="preserve">                   Në shumën e gjithmbarshme të shpenzimeve buxhetore pagesat për mallra dhe shërbime marrin pjesë me 3.88 % .</t>
  </si>
  <si>
    <r>
      <t xml:space="preserve">Investimet kapitale për periudhen raportuese kapin shumen prej 50,000.00 </t>
    </r>
    <r>
      <rPr>
        <sz val="10"/>
        <color indexed="8"/>
        <rFont val="Calibri"/>
        <family val="2"/>
      </rPr>
      <t>€</t>
    </r>
    <r>
      <rPr>
        <sz val="10"/>
        <color indexed="8"/>
        <rFont val="Arial Narrow"/>
        <family val="2"/>
      </rPr>
      <t xml:space="preserve">. Në krahasim me periudhen Janar-Shtator 2025 pagesat për këtë kategori </t>
    </r>
  </si>
  <si>
    <t>buxhetore shënojnë dinamikë më të ngadalshme për 89.32 %, ndërsa plani për vitin 2026 është realizuar 25.00 %.</t>
  </si>
  <si>
    <t xml:space="preserve">Shpenzimet e gjithmbarshme buxhetore për nëntë muaj të vitit 2026 kapin shumën prej 717,279.34  €  ose 12.73 % më pak se gjatë </t>
  </si>
  <si>
    <t xml:space="preserve">periudhës krahasuese ndërsa plani për vitin 2026 është realizuar 49.90  % . </t>
  </si>
  <si>
    <t xml:space="preserve">                 Pagat dhe meditjet për periudhën raportuese kapin shumën prej 154,606.58 €. Në krahasim me periudhën e njajtë të vitit 2025 dinamika </t>
  </si>
  <si>
    <t>e tyre është më e shpejtë  për 24.45 % , ndërsa plani për vitin 2026 është realizuar 80.35 % .</t>
  </si>
  <si>
    <t xml:space="preserve">                 Në shumën e gjithmbarshme të shpenzimeve buxhetore pagat dhe meditjet marrin pjesë me 21.55 % .</t>
  </si>
  <si>
    <t xml:space="preserve">                 Për mallra dhe shërbime janë shpenzuar 66,822.00 € ose 9.32 % të shpenzimeve të gjithmbarshme. Në raport me periudhën krahasuese</t>
  </si>
  <si>
    <t>dinamika e tyre është më e shpejtë për 136.24 % dhe plani për vitin 2026 është realizuar 71.85 % .</t>
  </si>
  <si>
    <r>
      <t xml:space="preserve">                   Për nentë muaj të vitit 2026 në emër të transfereve dhe subvencioneve janë paguar 495,850.76 € ose 99.17 </t>
    </r>
    <r>
      <rPr>
        <sz val="10"/>
        <color indexed="8"/>
        <rFont val="Calibri"/>
        <family val="2"/>
      </rPr>
      <t>%</t>
    </r>
    <r>
      <rPr>
        <sz val="10"/>
        <color indexed="8"/>
        <rFont val="Arial Narrow"/>
        <family val="2"/>
      </rPr>
      <t xml:space="preserve"> nga plani.</t>
    </r>
  </si>
  <si>
    <t>Shpenzimet e gjithmbarshme buxhetore për nëntë muaj të vitit 2026 kapin shumën prej 252,143.96 € ose 29.83 % më pak se gjatë</t>
  </si>
  <si>
    <t>periudhës së njajtë të vitit paraprak, ndërsa plani për vitin 2026 është realizuar 59.85 %.</t>
  </si>
  <si>
    <t xml:space="preserve">                  Pagat dhe meditjet për periudhën raportuese kapin shumën prej 53,663.50 € . Në krahasim me periudhën Janar - Shtator të vitit 2025</t>
  </si>
  <si>
    <t>pagesat për këtë kategori buxhetore shënojnë dinamikë më të ulta për 0.69 % , ndërsa plani për vitin 2026 është realizuar 79.77 % . Në shumën</t>
  </si>
  <si>
    <t xml:space="preserve"> e gjithmbarshme të shpenzimeve buxhetore pagat dhe meditjet marrin pjesë me 21.28 %.</t>
  </si>
  <si>
    <t xml:space="preserve">                  Në emër të mallrave dhe shërbimeve janë shpenzuar 29,123.94 € ose 11.55 % të shpenzimeve të gjithmbarshme dhe janë më të larta për 47.61 % nga njejta </t>
  </si>
  <si>
    <t xml:space="preserve">Transfere dhe subvencione për periudhen raportuese kapin shumen prej 121,501.52 € dhe pareqesin realizimin e planit për 93.04 % dhe janë </t>
  </si>
  <si>
    <t>për 28.05 % më të larta nga njejta periudha nga viti paraprak.</t>
  </si>
  <si>
    <t xml:space="preserve">                  Investime kapitale arrijnë shumën prej 47,855.00 € . Në shumën e gjithmbarshme të shpenzimeve buxhetore pagesat për investime kapitale</t>
  </si>
  <si>
    <r>
      <t xml:space="preserve">marrin pjesë me 18.98 % dhe janë për 74.90 % më të ulta në raport me periudhën krahasuese ndersa plani është realizuar 26.40 </t>
    </r>
    <r>
      <rPr>
        <sz val="10"/>
        <rFont val="Calibri"/>
        <family val="2"/>
      </rPr>
      <t>%</t>
    </r>
  </si>
  <si>
    <t xml:space="preserve">Shpenzimet e gjithmbarshme buxhetore për nëntë muaj të vitit 2026 kapin shumën prej 135,474.26 € ose 18.53 % më shumë se gjatë </t>
  </si>
  <si>
    <t>periudhës krahasuese , ndërsa plani për vitin 2026 është realizuar 73.05 %.</t>
  </si>
  <si>
    <t xml:space="preserve">                  Pagat dhe meditjet për periudhën raportuese kapin shumën prej  134,953.46 € . Në raport me periudhën krahasuese pagesat për këtë </t>
  </si>
  <si>
    <t xml:space="preserve">kategori buxhetore shënojnë dinamikë më të shpejtë për 18.70 % , ndërsa plani për vitin 2026 është realizuar 73.97 % . </t>
  </si>
  <si>
    <t xml:space="preserve">                  Në shumën e gjithmbarshme të shpenzimeve buxhetore pagat dhe meditjet marrin pjesë me 99.62%.</t>
  </si>
  <si>
    <t xml:space="preserve">                  Në emër të mallrave dhe shërbimeve janë shpenzuar 520.80 € ose 0.38 % të shpenzimeve të gjithmbarshme. Në raport me  periudhën</t>
  </si>
  <si>
    <t xml:space="preserve"> krahasuese dinamika e tyre është më e ngadalshme për 13.36 % dhe paraqesin 17.36  % nga planifikimi vjetor.</t>
  </si>
  <si>
    <t>Shpenzimet e gjithmbarshme buxhetore kapin shumën prej 43,682.51 € ose 79.02 % nga plani për vitin 2026</t>
  </si>
  <si>
    <r>
      <t xml:space="preserve">                   Në raport me periudhën krahasuese dinamika e tyre është më ë shpejtë për 29.22 </t>
    </r>
    <r>
      <rPr>
        <sz val="10"/>
        <color indexed="8"/>
        <rFont val="Calibri"/>
        <family val="2"/>
      </rPr>
      <t>%.</t>
    </r>
  </si>
  <si>
    <t xml:space="preserve">                   Pagat dhe meditjet kapin shumën prej 42,648.51 € dhe paraqesin 81.58 % të planit për vitin 2026</t>
  </si>
  <si>
    <t xml:space="preserve">                   Në shumën e gjithmbarshme të shpenzimeve buxhetore pagat dhe meditjet marrin pjesë me 97.63 % .</t>
  </si>
  <si>
    <t xml:space="preserve">                   Në emër të mallrave dhe shërbimeve janë shpenzuar 1,034.00 € ose 2.37 % të shpenzimeve të  gjithmbarshme . Në raport me periudhën</t>
  </si>
  <si>
    <t xml:space="preserve"> krahasuese dinamika e tyre është më e ngadalshme për 56.58 % dhe paraqesin 34.47 % nga plani për vitin raportues .</t>
  </si>
  <si>
    <t xml:space="preserve">Shpenzimet e gjithmbarshme buxhetore për nëntë muaj të vitit 2026 kapin shumën prej 129,881.57 € ose 40.68 % më pak se gjatë </t>
  </si>
  <si>
    <t xml:space="preserve">periudhës krahasuese, ndërsa plani për vitin 2026 është realizuar 44.11 % </t>
  </si>
  <si>
    <t xml:space="preserve">                  Pagat dhe meditjet për periudhën raportuese kapin shumën prej 92,306.96 € . Në krahasim me periudhën Janar - Shtator të vitit 2025</t>
  </si>
  <si>
    <t>pagesat për këtë kategori buxhetore shënojnë dinamikë më të lartë për 13.66 % , ndërsa plani për vitin 2026 është realizuar 71.86 % .</t>
  </si>
  <si>
    <t xml:space="preserve">                  Në shumën e gjithmbarshme të shpenzimeve buxhetore pagat dhe meditjet marrin pjesë me 71.07 % .</t>
  </si>
  <si>
    <t xml:space="preserve">                  Në emër të mallrave dhe shërbimeve janë shpenzuar 12,574.61 € ose 9.68 % të shpenzimeve të gjithmbarshme . Pagesat për këtë kategori</t>
  </si>
  <si>
    <t>buxhetore janë për 132.48 % më të larta në raport me periudhën Janar - Shtator të vitit 2025</t>
  </si>
  <si>
    <t xml:space="preserve">                  Investimet kapitale arrijnë shumën prej 25,000.00 € . Në shumën e gjithmbarshme të shpenzimeve buxhetore investimet kapitale marrin</t>
  </si>
  <si>
    <r>
      <t xml:space="preserve">pjesë me 19.25 % dhe paraqesin 18.52 % nga planifikimi vjetor dhe janë më të ulta për 80.11 </t>
    </r>
    <r>
      <rPr>
        <sz val="10"/>
        <rFont val="Aptos Narrow"/>
        <family val="2"/>
      </rPr>
      <t>%</t>
    </r>
    <r>
      <rPr>
        <sz val="10"/>
        <rFont val="Arial Narrow"/>
        <family val="2"/>
      </rPr>
      <t xml:space="preserve"> nga njejta periudhe nga viti paraprak.</t>
    </r>
  </si>
  <si>
    <t xml:space="preserve">                  Gjatë periudhës Janar - Shtator të vitit 2026 shpenzimet e gjithmbarshme buxhetore kapin shumën prej 28,266.86 € ose 6.20 % më shumë</t>
  </si>
  <si>
    <t xml:space="preserve">se gjatë periudhës së njajtë të vitit paraprak , ndërsa plani për vitin raportues është realizuar 66.34 %  </t>
  </si>
  <si>
    <t xml:space="preserve">                  Pagat dhe meditjet për periudhën raportuese kapin shumën prej 27,279.86 € . Në krahasim me periudhën Janar - Shtator të vitit 2025</t>
  </si>
  <si>
    <t xml:space="preserve">dinamika e tyre është më e shpejtë për 2.49 % , ndërsa plani për vitin 2026 është realizuar 67.17 % . </t>
  </si>
  <si>
    <t xml:space="preserve">                  Në shumën e gjithmbarshme të shpenzimeve buxhetore pagat dhe meditjet marrin pjesë me 96.51 % .</t>
  </si>
  <si>
    <r>
      <t xml:space="preserve">                  Në emër të mallrave dhe shërbimeve janë shpenzuar 987.00 </t>
    </r>
    <r>
      <rPr>
        <sz val="10"/>
        <color indexed="8"/>
        <rFont val="Calibri"/>
        <family val="2"/>
      </rPr>
      <t>€</t>
    </r>
    <r>
      <rPr>
        <sz val="10"/>
        <color indexed="8"/>
        <rFont val="Arial Narrow"/>
        <family val="2"/>
      </rPr>
      <t xml:space="preserve"> për këtë periudhen raportuese ndersa plani është realizuar 49.35 %</t>
    </r>
  </si>
  <si>
    <t>Shpenzimet e gjithmbarshme buxhetore për nëntë muaj të vitit 2026 kapin shumën prej 3,822,350.41 € ose 6.37 % më shumë se gjatë</t>
  </si>
  <si>
    <t xml:space="preserve">periudhës së njajtë të vitit paraprak ndërsa plani për vitin 2026 është realizuar 75.05 % . </t>
  </si>
  <si>
    <t xml:space="preserve">                   Pagat dhe meditjet për periudhën raportuese kapin shumën prej 3,252,614.68 €. Në raport me periudhën krahasuese pagesat për këtë</t>
  </si>
  <si>
    <t>kategori buxhetore shënojnë dinamikë më të lartë për 18.48 % , ndërsa plani për vitin 2026 është realizuar 79.94 % .</t>
  </si>
  <si>
    <t xml:space="preserve">                  Në shumën e gjithmbarshme të shpenzimeve buxhetore pagat dhe meditjet marrin pjesë me 85.09 % .</t>
  </si>
  <si>
    <t xml:space="preserve">                  Në emër të mallrave dhe shërbimeve janë shpenzuar 345,540.61 € ose 9.04 % të shpenzimeve totale . Dinamika e tyre është për </t>
  </si>
  <si>
    <t>10.46 % më e shpejtë në raport me periudhën krahasuese, ndërsa plani vjetor është realizuar 67.07 %.</t>
  </si>
  <si>
    <t xml:space="preserve">                  Gjatë periudhës raportuese janë paguar për shpenzime komunale 108,111.50 € dhe paraqesin realizim të planit 69.30 % . </t>
  </si>
  <si>
    <t xml:space="preserve">                  Në shpenzime të gjithmbarshme pagesat për këtë kategori buxhetore marrin pjesë me 2.83 % .</t>
  </si>
  <si>
    <r>
      <t xml:space="preserve">                 Shpenzime për Transfere dhe subvencione arrijnë shumen prej 39,600.00 </t>
    </r>
    <r>
      <rPr>
        <sz val="10"/>
        <color indexed="8"/>
        <rFont val="Calibri"/>
        <family val="2"/>
      </rPr>
      <t>€</t>
    </r>
    <r>
      <rPr>
        <sz val="10"/>
        <color indexed="8"/>
        <rFont val="Arial Narrow"/>
        <family val="2"/>
      </rPr>
      <t xml:space="preserve"> dhe paraqesin realizimin e planit  për 62.86 </t>
    </r>
    <r>
      <rPr>
        <sz val="10"/>
        <color indexed="8"/>
        <rFont val="Calibri"/>
        <family val="2"/>
      </rPr>
      <t>%</t>
    </r>
    <r>
      <rPr>
        <sz val="10"/>
        <color indexed="8"/>
        <rFont val="Arial Narrow"/>
        <family val="2"/>
      </rPr>
      <t xml:space="preserve">. </t>
    </r>
  </si>
  <si>
    <t>Investimet kapitale arrijnë shumën prej 76,483.62 €. Në shumën e gjithmbarshme të shpenzimeve investimet kapitale marrin pjesë me</t>
  </si>
  <si>
    <t xml:space="preserve">2.00 %. Dinamika e tyre është për 79.52 % më e ngadalshme në raport me periudhën krahasuese , ndërsa plani vjetor është realizuar 26.37 % . </t>
  </si>
  <si>
    <t xml:space="preserve">                  Gjatë periudhës Janar - Shtator të vitit 2026 shpenzimet e gjithmbarshme buxhetore kapin shumën prej 242,541.14 € ose 8.42 % më shumë</t>
  </si>
  <si>
    <t xml:space="preserve">se gjatë periudhës së njajtë të vitit paraprak, ndërsa plani për vitin raportues është  realizuar 77.05 % . </t>
  </si>
  <si>
    <t xml:space="preserve">                  Pagat dhe meditjet për periudhën raportuese kapin shumën prej 135,474.87 €. Në krahasim me periudhën Janar - Shtator të vitit 2025</t>
  </si>
  <si>
    <t>pagesat për këtë kategori buxhetore shenojne rritje per 26.94 % ndërsa plani për vitin 2026 është realizuar 72.10 % .</t>
  </si>
  <si>
    <t xml:space="preserve">                 Në shumën e gjithmbarshme të shpenzimeve buxhetore pagat dhe meditjet marrin pjesë me 55.86 % .</t>
  </si>
  <si>
    <t xml:space="preserve">                 Në emër të mallrave dhe shërbimeve janë shpenzuar 5,959.40 € ose 2.46 % të shpenzimeve të gjithmbarshme. </t>
  </si>
  <si>
    <t xml:space="preserve">                 Dinamika e realizimit të pagesave për mallra dhe shërbime është për 57.07 % më e ultë në raport me periudhën e njajtë të vitit paraprak</t>
  </si>
  <si>
    <t>ndërsa plani për vitin 2026 është realizuar 35.69 % .</t>
  </si>
  <si>
    <t xml:space="preserve">                 Pagesat për shpenzime komunale kapin shumën prej 11,106.87 € dhe përbëjnë 4.58 % të shpenzimeve të gjithmbarshme buxhetore . </t>
  </si>
  <si>
    <t xml:space="preserve">                 Në raport me periudhën krahasuese dinamika e tyre është më e ngadalshme për 17.07 % ndërsa plani vjetor është realizuar 54.98 % . </t>
  </si>
  <si>
    <t>Transfere dhe subvencione arrijnë shumën prej 90,000.00 € dhe paraqesin realizimin e planit për 100.00 %. Më raport nga viti I kaluar për të njejten</t>
  </si>
  <si>
    <t xml:space="preserve"> periudhen raportuese janë më të larta për 0.33 %.</t>
  </si>
  <si>
    <t xml:space="preserve">Gjatë periudhës Janar - Shtator të vitit  2026 shpenzimet buxhetore gjithmbarshme në këtë program kapin shumën prej 316,520.55€ ose 6.09 % </t>
  </si>
  <si>
    <t xml:space="preserve"> më shumë se gjatë periidhës së njejtë të vitit paraprak, ndërsa plani për vitin raportues është realizuar 69.07 % .  </t>
  </si>
  <si>
    <t xml:space="preserve"> Në emër të mallrave dhe shërbimeve janë shpenzuar 35,687.55 € ose 11.27 % të shpenzimeve të gjithmbarshme dhe paraqet realizimin e planit 79.31 %</t>
  </si>
  <si>
    <t xml:space="preserve">Pagesat për Investime kapitale kapitn shumen prej 280,000.00 € dhe përbëjnë 88.46 % shpenzimeve gjithmbarshme buxhetore. </t>
  </si>
  <si>
    <t xml:space="preserve">                  Në raport me periudhën krahasuese dinamika e tyre është më e shpejtë për 5.04 % ndërsa plani vjetor është realizuar 78.70 %. </t>
  </si>
  <si>
    <t xml:space="preserve">                  Shpenzimet e gjithmbarshme buxhetore për nëntë muaj të vitit 2026 kapin shumën prej 802,022.10 € ose 5.11 % më shumë se gjatë </t>
  </si>
  <si>
    <t>periudhës krahasuese ndërsa plani për vitin 2026 është realizuar 49.34 % .</t>
  </si>
  <si>
    <t xml:space="preserve">                  Pagat dhe meditjet për periudhën raportuese kapin shumën prej 246,625.00 € . Në raport me periudhën Janar - Shtator të  vitit 2025</t>
  </si>
  <si>
    <t>pagesat për këtë kategori buxhetore shënojnë dinamikë më të shpejtë për 20.43 % , ndërsa  plani për vitin 2026 është realizuar 78.76 % .</t>
  </si>
  <si>
    <t xml:space="preserve">                  Në shumën e gjithmbarshme të shpenzimeve buxhetore pagat dhe meditjet marrin pjesë me 30.75 % .</t>
  </si>
  <si>
    <t xml:space="preserve">                  Në emër të mallrave dhe shërbimeve janë shpenzuar 181,202.79 € ose 22.59 % të shpenzimeve të  gjithmbarshme. </t>
  </si>
  <si>
    <t xml:space="preserve">                  Në raport me periudhën krahasuese dinamika e tyre është më e lartë  për 300.97 % dhe shënojnë realizim të planit 54.19 % .</t>
  </si>
  <si>
    <t xml:space="preserve">                  Shpenzimet komunale kapin shumën prej 54,664.31 € dhe përbëjnë 6.82 % të shpenzimeve të gjithmbarshme.</t>
  </si>
  <si>
    <t xml:space="preserve">                  Në raport me periudhën krahasuese dinamika e tyre është më e lart për 4.70 % dhe plani vjetor është realizuar 70.08 % .</t>
  </si>
  <si>
    <t xml:space="preserve">                  Për nëntë muaj të vitit 2026 në emër të transfereve dhe subvencioneve janë paguar 189,530.00 €, që është 70.23 % nga plani vjetor dhe</t>
  </si>
  <si>
    <t xml:space="preserve"> janë për 38.25 % më të ulta  në raport me periudhën krahasuese.</t>
  </si>
  <si>
    <r>
      <t xml:space="preserve">Investime kapitale për nëntë muaj janë realizuar 130,000.00 </t>
    </r>
    <r>
      <rPr>
        <sz val="10"/>
        <color indexed="8"/>
        <rFont val="Calibri"/>
        <family val="2"/>
      </rPr>
      <t>€</t>
    </r>
    <r>
      <rPr>
        <sz val="10"/>
        <color indexed="8"/>
        <rFont val="Arial Narrow"/>
        <family val="2"/>
      </rPr>
      <t xml:space="preserve"> dhe marrin pjese me 16.21 % ne shumen e gjithmbarshme.</t>
    </r>
  </si>
  <si>
    <t xml:space="preserve">Në raport me periudhën krahasuese dinamika e tyre është më e ulta për 15.52 % dhe plani vjetor është realizuar 20.63 %. </t>
  </si>
  <si>
    <t xml:space="preserve">                  Shpenzimet e gjithmbarshme buxhetore për nëntë muaj të vitit 2026  kapin shumën prej 152,850.45 € ose 57.17 % nga planifikimi vjetor .</t>
  </si>
  <si>
    <r>
      <t xml:space="preserve">Shpenzimet e gjithmbarshme për periudhën raportuese për paga dhe meditjeve janë 91.70 </t>
    </r>
    <r>
      <rPr>
        <sz val="10"/>
        <color indexed="8"/>
        <rFont val="Calibri"/>
        <family val="2"/>
      </rPr>
      <t>%</t>
    </r>
    <r>
      <rPr>
        <sz val="10"/>
        <color indexed="8"/>
        <rFont val="Arial Narrow"/>
        <family val="2"/>
      </rPr>
      <t xml:space="preserve"> dhe arrijnë shumën 140,167.89 €, ose 71.87 % nga plani.</t>
    </r>
  </si>
  <si>
    <t xml:space="preserve">Në emër të mallrave dhe shërbimeve janë shpenzuar 9,106.59 € ose 5.96 % të shpenzimeve të  gjithmbarshme. </t>
  </si>
  <si>
    <t xml:space="preserve">Pagesat për shpenzime komunale kapin shumën prej 3,575.97 € dhe përbëjnë 2.34 % të shpenzimeve të gjithmbarshme. Në raport me periudhën </t>
  </si>
  <si>
    <r>
      <t xml:space="preserve">krahasuese dinamike e tyre është me e shpejtë për 26.59 </t>
    </r>
    <r>
      <rPr>
        <sz val="10"/>
        <color indexed="8"/>
        <rFont val="Calibri"/>
        <family val="2"/>
      </rPr>
      <t>%</t>
    </r>
    <r>
      <rPr>
        <sz val="10"/>
        <color indexed="8"/>
        <rFont val="Arial Narrow"/>
        <family val="2"/>
      </rPr>
      <t xml:space="preserve"> ndërsa plani vjetor është realizuar 71.52 </t>
    </r>
    <r>
      <rPr>
        <sz val="10"/>
        <color indexed="8"/>
        <rFont val="Calibri"/>
        <family val="2"/>
      </rPr>
      <t>%</t>
    </r>
    <r>
      <rPr>
        <sz val="10"/>
        <color indexed="8"/>
        <rFont val="Arial Narrow"/>
        <family val="2"/>
      </rPr>
      <t>.</t>
    </r>
  </si>
  <si>
    <r>
      <t xml:space="preserve">Për nëntë muaj të vitit 2026 në emër të transfereve dhe subvencioneve nuk ka shpenzim ndersa në plan janë në dispozicion 49,647.00 </t>
    </r>
    <r>
      <rPr>
        <sz val="10"/>
        <color indexed="8"/>
        <rFont val="Calibri"/>
        <family val="2"/>
      </rPr>
      <t>€</t>
    </r>
    <r>
      <rPr>
        <sz val="10"/>
        <color indexed="8"/>
        <rFont val="Arial Narrow"/>
        <family val="2"/>
      </rPr>
      <t xml:space="preserve"> për vitin 2026</t>
    </r>
  </si>
  <si>
    <t xml:space="preserve">Shpenzimet e gjithmbarshme buxhetore për nëntë muaj të vitit 2026 kapin shumën prej 521,754.67 € ose 12.85 % më pak se gjatë </t>
  </si>
  <si>
    <t xml:space="preserve">periudhës së njajtë të vitit paraprak, ndërsa plani për vitin 2026 është realizuar 59.14 %. </t>
  </si>
  <si>
    <t xml:space="preserve">                  Pagat dhe meditjet për periudhën raportuese kapin shumën prej  116,531.37 €. Në raport me periudhën Janar - Shtator të vitit 2025</t>
  </si>
  <si>
    <t xml:space="preserve">pagesat për këtë kategori buxhetore shënojnë dinamikë më të shpejtë për 23.07 %, ndërsa plani për vitin 2026 është realizuar 76.08 % .  </t>
  </si>
  <si>
    <t xml:space="preserve">                  Në shumën e gjithmbarshme të shpenzimeve buxhetore pagat dhe meditjet marrin pjesë me 22.33 % .</t>
  </si>
  <si>
    <t xml:space="preserve">                  Në emër të mallrave dhe shërbimeve janë shpenzuar 251,744.87 € ose 48.25 % të shpenzimeve të gjithmbarshme. Dinamika e tyre është </t>
  </si>
  <si>
    <t>për 30.57 % më e ultë në raport me periudhën krahasuese dhe paraqet realizim të planit 47.14 % .</t>
  </si>
  <si>
    <t xml:space="preserve">Pagesat për shpenzime komunale kapin shumën prej 153,478.43 € dhe përbëjnë 29.42 % të shpenzimeve të gjithmbarshme. Në raport me </t>
  </si>
  <si>
    <t>periudhën krahasuese dinamika e tyre është më e shpejtë për 8.55 % ndërsa plani vjetor është realizuar 78.71 % .</t>
  </si>
  <si>
    <t xml:space="preserve">Shpenzimet e gjithmbarshme buxhetore për nëntë muaj të vitit 2026 kapin shumën prej 804,225.24 € ose 18.92 %  më shum se gjatë </t>
  </si>
  <si>
    <t xml:space="preserve">periudhës së njajtë të vitit paraprak , ndërsa plani për vitin 2026 është realizuar 69.32 % . </t>
  </si>
  <si>
    <t xml:space="preserve">                  Pagat dhe meditjet për periudhën raportuese kapin shumën prej 678,038.65 €. Në raport me periudhën Janar - Shtator të vitit 2025</t>
  </si>
  <si>
    <t>pagesat për këtë kategori buxhetore shënojnë dinamikë më të larte për 18.69 % , ndërsa plani për vitin 2026 është realizuar 77.58 % .</t>
  </si>
  <si>
    <t xml:space="preserve">                  Në shumën e gjithmbarshme të shpenzimeve buxhetore pagat dhe meditjet marrin pjesë me 84.31 % .</t>
  </si>
  <si>
    <t xml:space="preserve">                  Në emër të mallrave dhe shërbimeve janë shpenzuar 126,186.59 € ose 15.69 % të shpenzimeve të gjithmbarshme . </t>
  </si>
  <si>
    <t xml:space="preserve">                  Dinamika e pagesave për mallra dhe shërbime është për 20.18 % më e shpejtë në raport me periudhën krahasuese ndërsa, plani  </t>
  </si>
  <si>
    <t xml:space="preserve"> vjetor është  realizuar 44.09 % .</t>
  </si>
  <si>
    <t xml:space="preserve">                  Shpenzimet e gjithmbarshme buxhetore për nënt muaj të vitit 2026 kapin shumën prej 8,195,106.01 € . </t>
  </si>
  <si>
    <t>Në raport me periudhën Janar - Shtator të vitit 2026 dinamika e shpenzimeve është më e ultë për 21.49 % .</t>
  </si>
  <si>
    <t xml:space="preserve">                  Pagat dhe meditjet për periudhën raportuese kapin shumën prej 7,622.133.05 €. Në raport me periudhën Janar - Shtator  të vitit 2025</t>
  </si>
  <si>
    <t>pagesat për këtë kategori buxhetore shënojnë dinamikë më të lartë për 17.88 %, ndërsa plani për vitin 2026 është realizuar 87.58 % .</t>
  </si>
  <si>
    <t xml:space="preserve">                  Në shumën e gjithmbarshme të shpenzimeve buxhetore pagat dhe meditjet marrin pjesë me 93.01 % .</t>
  </si>
  <si>
    <t xml:space="preserve">                  Në emër të mallrave dhe shërbimeve janë shpenzuar 62,605.96 € ose 0.76 % të shpenzimeve të gjithmbarshme . Dinamika e  tyre është </t>
  </si>
  <si>
    <t>për 22.47 % më e shpejtë në raport me periudhën krahasuese , ndërsa plani vjetor është realizuar 78.25 %  .</t>
  </si>
  <si>
    <r>
      <t xml:space="preserve">Për investi kapitale janë planifikuar 1,060,369.00 </t>
    </r>
    <r>
      <rPr>
        <sz val="10"/>
        <color indexed="8"/>
        <rFont val="Calibri"/>
        <family val="2"/>
      </rPr>
      <t>€</t>
    </r>
    <r>
      <rPr>
        <sz val="10"/>
        <color indexed="8"/>
        <rFont val="Arial Narrow"/>
        <family val="2"/>
      </rPr>
      <t xml:space="preserve"> dhe për këtë periudhen raportuese janë shpenzuar 510,367.00 </t>
    </r>
    <r>
      <rPr>
        <sz val="10"/>
        <color indexed="8"/>
        <rFont val="Calibri"/>
        <family val="2"/>
      </rPr>
      <t>€</t>
    </r>
    <r>
      <rPr>
        <sz val="10"/>
        <color indexed="8"/>
        <rFont val="Arial Narrow"/>
        <family val="2"/>
      </rPr>
      <t xml:space="preserve"> për këtë kategori buxhetore </t>
    </r>
  </si>
  <si>
    <t>ose 48.13 % nga plani për vitin 2026</t>
  </si>
  <si>
    <t>Shpenzimet e gjithmbarshme buxhetore për nëntë muaj të vitit 2026 kapin shumën prej 4,564,817.80 € ose 31.32 % më shumë se gjatë</t>
  </si>
  <si>
    <t xml:space="preserve">periudhës së njajtë të vitit paraprak, ndërsa plani për vitin 2026 është realizuar 80.74 % . </t>
  </si>
  <si>
    <t xml:space="preserve">                  Pagat dhe meditjet për periudhën raportuese kapin shumën prej 3,071.530.25 € . Në raport me periudhën Janar -Shtator të vitit 2025</t>
  </si>
  <si>
    <t>pagesat për këtë kategori buxhetore shënojnë dinamikë më të lartë  për 16.47 % , ndërsa plani për vitin 2026 realizuar 85.59% .</t>
  </si>
  <si>
    <t xml:space="preserve">                  Në shumën e gjithmbarshme të shpenzimeve buxhetore pagat dhe meditjet marrin pjesë me 67.29 % .</t>
  </si>
  <si>
    <t xml:space="preserve">                  Në emër të mallrave dhe shërbimeve janë shpenzuar 21,030.17 € ose 0.46 % të shpenzimeve të gjithmbarshme . </t>
  </si>
  <si>
    <t xml:space="preserve">                  Dinamika e pagesave për mallra dhe shërbime është për 38.59 % më e ngadalshme në raport me periudhën krahasuese dhe paraqesin </t>
  </si>
  <si>
    <t>32.34 % nga planifikimi vjetor .</t>
  </si>
  <si>
    <t>vitin 2026</t>
  </si>
  <si>
    <t xml:space="preserve">Nga Investime kapitale janë planifikuar 2,000,000.00 € dhe për këtë periudhen raportuese janë shpenzuar 1,472,257.38 € ose 73.61 % nga plani për </t>
  </si>
  <si>
    <r>
      <t xml:space="preserve">                  Gjatë  periudhës Janar-Shtator të vitit 2026 janë realizuar të hyrat vetanake në shumë 4,621,810.51 € dhe plus janë hyrat nga viti I kaluar me 5.90 </t>
    </r>
    <r>
      <rPr>
        <sz val="10"/>
        <rFont val="Aptos Narrow"/>
        <family val="2"/>
      </rPr>
      <t>€</t>
    </r>
    <r>
      <rPr>
        <sz val="10"/>
        <rFont val="Arial Narrow"/>
        <family val="2"/>
      </rPr>
      <t xml:space="preserve"> </t>
    </r>
  </si>
  <si>
    <r>
      <t xml:space="preserve">dhe shuma totale arrijnë shumën 4,621,816.41 </t>
    </r>
    <r>
      <rPr>
        <sz val="10"/>
        <rFont val="Aptos Narrow"/>
        <family val="2"/>
      </rPr>
      <t>€</t>
    </r>
    <r>
      <rPr>
        <sz val="10"/>
        <rFont val="Arial Narrow"/>
        <family val="2"/>
      </rPr>
      <t xml:space="preserve"> respektivisht 4.80 % më shumë  se gjatë periudhës Janar - Shtator të vitit 2025 ndërsa plani për vitin 2026</t>
    </r>
  </si>
  <si>
    <t xml:space="preserve">është realizuar 74.74 %. </t>
  </si>
  <si>
    <r>
      <t xml:space="preserve">Gjatë periudhës raportuese janë realizuar donacione të brendshme në drejtorat e Bujqësis me shumen prej 278,980.00 </t>
    </r>
    <r>
      <rPr>
        <sz val="10"/>
        <rFont val="Calibri"/>
        <family val="2"/>
      </rPr>
      <t>€</t>
    </r>
    <r>
      <rPr>
        <sz val="10"/>
        <rFont val="Arial Narrow"/>
        <family val="2"/>
      </rPr>
      <t xml:space="preserve"> dhe janë për 276.86 </t>
    </r>
    <r>
      <rPr>
        <sz val="10"/>
        <rFont val="Calibri"/>
        <family val="2"/>
      </rPr>
      <t>%</t>
    </r>
  </si>
  <si>
    <t>Donacionet e realizuara gjatë periudhës raportuese janë nga  EU-UNIONI EUROPIAN në drejtori Planifikimi dhe Zhvillimi Ekonomik</t>
  </si>
  <si>
    <t xml:space="preserve">Në raport me periudhën krahasuese donacionet e realizuara janë më të larta  për 124.91 % </t>
  </si>
  <si>
    <t xml:space="preserve">komunale për leje të ndërtimit , në shumë prej 1,416,748.53 € paraqesin  30.63 % të shumës së gjithmbarshme të të hyrave vetanake të grumbulluara </t>
  </si>
  <si>
    <r>
      <t xml:space="preserve">gjatë periudhës raportuese. Nga taksa për ndrrimin e destinimit të tokës janë grumbulluar 142,947.19 </t>
    </r>
    <r>
      <rPr>
        <sz val="10"/>
        <rFont val="Aptos Narrow"/>
        <family val="2"/>
      </rPr>
      <t>€</t>
    </r>
    <r>
      <rPr>
        <sz val="10"/>
        <rFont val="Arial Narrow"/>
        <family val="2"/>
      </rPr>
      <t xml:space="preserve"> paraqesin 3.10 % hyrave gjithembarshme.</t>
    </r>
  </si>
  <si>
    <t xml:space="preserve">                  Sipas lartësisë së pjesëmarrjes pasojnë të hyrat nga tatimi në pronë me 39.22 %,respektivisht 1,813,016.62 € , taksa e regjistrimit të automjeteve  </t>
  </si>
  <si>
    <r>
      <t xml:space="preserve">249,721.00 € ose 5.40 </t>
    </r>
    <r>
      <rPr>
        <sz val="10"/>
        <rFont val="Calibri"/>
        <family val="2"/>
      </rPr>
      <t>%</t>
    </r>
    <r>
      <rPr>
        <sz val="10"/>
        <rFont val="Arial Narrow"/>
        <family val="2"/>
      </rPr>
      <t xml:space="preserve"> nga hyrave vetenake, të hyrat nga licenca për reklama dhe publikime në prona publike 106,656.48 €  ose 2.30 </t>
    </r>
    <r>
      <rPr>
        <sz val="10"/>
        <rFont val="Calibri"/>
        <family val="2"/>
      </rPr>
      <t xml:space="preserve">%, </t>
    </r>
    <r>
      <rPr>
        <sz val="10"/>
        <rFont val="Arial Narrow"/>
        <family val="2"/>
      </rPr>
      <t>etj.</t>
    </r>
  </si>
  <si>
    <t xml:space="preserve">Gjatë periudhës Janar - Shtator të vitit 2026 Drejtorati i Administratës ka grumbulluar të hyra vetanake në shumë prej 104,539.70 € </t>
  </si>
  <si>
    <t>respektivisht 58.08 % nga planifikimi vjetor .</t>
  </si>
  <si>
    <t xml:space="preserve">                  Në raport me periudhën e njajtë të vitit paraprak dinamika e grumbullimit të të hyrave është më e ulta për 1.53 % . </t>
  </si>
  <si>
    <r>
      <t xml:space="preserve">Nga taksat për çertifikata tjera të ofiqarisë janë inkasuar 77,346.00 </t>
    </r>
    <r>
      <rPr>
        <sz val="10"/>
        <color indexed="8"/>
        <rFont val="Calibri"/>
        <family val="2"/>
      </rPr>
      <t>€</t>
    </r>
    <r>
      <rPr>
        <sz val="10"/>
        <color indexed="8"/>
        <rFont val="Arial Narrow"/>
        <family val="2"/>
      </rPr>
      <t xml:space="preserve"> dhe të njajtat shënojnë rritje  për  0.47 % në raport me </t>
    </r>
  </si>
  <si>
    <r>
      <t xml:space="preserve">periudhën krahasuese, ose 73.99 </t>
    </r>
    <r>
      <rPr>
        <sz val="10"/>
        <color indexed="8"/>
        <rFont val="Calibri"/>
        <family val="2"/>
      </rPr>
      <t xml:space="preserve">% </t>
    </r>
    <r>
      <rPr>
        <sz val="10"/>
        <color indexed="8"/>
        <rFont val="Arial Narrow"/>
        <family val="2"/>
      </rPr>
      <t>të hyrave gjithmbarshme. Pasojnë taksat për çertifikata të lindjes me</t>
    </r>
  </si>
  <si>
    <t>2.06 %  ose 2,149.00 € , taksat për verifikimin e dokumenteve të ndryshme me 9.82 %  ose 10,269.00 € , taksat për fotokopjim të dokumenteve me</t>
  </si>
  <si>
    <t xml:space="preserve">3.87 % ose 4,050.70 € , taksat për çertifikata të kurorëzimit me 7.21 % ose 7,535.00 € , etj . </t>
  </si>
  <si>
    <t xml:space="preserve">Gjatë periudhës Janar - Shtator të vitit 2026 Drejtorati i Inspekcionit ka grumbulluar të hyra vetanake në shumë prej 3,375.00 € </t>
  </si>
  <si>
    <t xml:space="preserve">në të njejtën periudhe të vitit paraparke ka ulje per 74.96 %, ndërsa plani për vitin raportues është  realizuar 7.74 % . </t>
  </si>
  <si>
    <t xml:space="preserve">                  Pjesa më e madhe e të hyrave , respektivisht  88.89 %  nga Gjobat nga inspektorati - denimet mandatore të cilat kapin </t>
  </si>
  <si>
    <t>me 375.00 €, respektivisht 11.11 % , të cilat janë për 96.72 % më të ulta në raport me periudhën krahasuese .</t>
  </si>
  <si>
    <t>Gjatë periudhës Janar-Shtator të vitit 2026 Drejtorati për buxhet dhe financa ka grumbulluar të hyrat vetanake në shumë 2,062,737.62 €</t>
  </si>
  <si>
    <t xml:space="preserve">respektivisht 57.73 % nga planifikimi vjetor . </t>
  </si>
  <si>
    <t xml:space="preserve">                   Në raport me periudhën e njajtë të vitit paraprak dinamika e grumbullimit të të hyrave është më të larta për 2.28 % . </t>
  </si>
  <si>
    <t xml:space="preserve">                   Nga tatimi në pronë janë grumbulluar 87.89 % të të hyrave vetanake pranë këtij drejtorati.</t>
  </si>
  <si>
    <t xml:space="preserve">                  Të hyrat nga tatimi në pronë arrijnë shumën prej 1,813,016.62 € respektivisht 68.78 % nga plani  për vitin 2026</t>
  </si>
  <si>
    <t xml:space="preserve">                                                                                                                                                                                             Në raport me periudhën krahasuese të hyrat nga tatimi në pronë shënojnë dinamikë më të larta për 1.75 % . </t>
  </si>
  <si>
    <r>
      <t xml:space="preserve">                  Pasojnë taksat për regjistrim të automjeteve me 12.11 % hyrave gjithmbarshme ose 249,721.00 € dhe paraqesin rritje për 6.30 </t>
    </r>
    <r>
      <rPr>
        <sz val="10"/>
        <color indexed="8"/>
        <rFont val="Calibri"/>
        <family val="2"/>
      </rPr>
      <t>%</t>
    </r>
    <r>
      <rPr>
        <sz val="10"/>
        <color indexed="8"/>
        <rFont val="Arial Narrow"/>
        <family val="2"/>
      </rPr>
      <t xml:space="preserve"> nga viti paraprak.</t>
    </r>
  </si>
  <si>
    <t xml:space="preserve">Gjatë periudhës Janar-Shtator  të vitit 2026 Drejtorati për infrastrukturë rrugore ka grumbulluar të hyrat vetanake në shumë prej 128,017.38 € </t>
  </si>
  <si>
    <t>Në raport me periudhën krahasuese dinamika e tyre është më e shpejtë për 184.43 % .</t>
  </si>
  <si>
    <t xml:space="preserve">                   Nga Licenca,reklama,publik. në pronë publike gjatë periudhës raportuese janë grumbulluar 83.31 % të të hyrave vetanake , të</t>
  </si>
  <si>
    <t>cilat në fund të periudhës raportuese arrijnë shumën prej 106,656.48.00 €.</t>
  </si>
  <si>
    <t xml:space="preserve">                   Dinamika e tyre  është për 340.12 % më e larte së në raport me periudhën krahasuese . </t>
  </si>
  <si>
    <t xml:space="preserve">                   Nga  taksat për parkim publik , kampim dhe rekreacion janë grumbulluar 21,355.00 €, gjegjësisht  16.68 %  të të hyrave vetanake . Në</t>
  </si>
  <si>
    <t>raport me periudhën krahasuese dinamika e tyre është më e shpejtë për 17.01 % .</t>
  </si>
  <si>
    <t xml:space="preserve">Gjatë periudhës Janar - Shtator të vitit 2026 Drejtorati për  Bujqësi , pylltari dhe zhvillim rural ka grumbulluar të hyra vetanake në shumë </t>
  </si>
  <si>
    <t xml:space="preserve"> prej 145,422.32 € dhe paraqesin tejkalimin të planit mbi 1000 %. Kjo rritje në plan është arsyeja e rritjes se taksa për ndrrimin e destinimit të tokës cila arrijnë shumen</t>
  </si>
  <si>
    <t xml:space="preserve"> nga 142,947.19 €. Nga Shfrytëzimi I pronës publike janë grumbulluar 2,475.13 € dhe është për 129.18 % me shumë si në njejten periudhen nga viti paraprak,</t>
  </si>
  <si>
    <r>
      <t xml:space="preserve"> Prej donatoreve të brendshme janë inkasuar 278,980.00 € dhe hyrat totale nga ky drejtorat arrijnë shumen 424,402.32 </t>
    </r>
    <r>
      <rPr>
        <sz val="10"/>
        <rFont val="Aptos Narrow"/>
        <family val="2"/>
      </rPr>
      <t>€</t>
    </r>
  </si>
  <si>
    <t>ndersa plani është tejkaluar për 220.40 %.</t>
  </si>
  <si>
    <t xml:space="preserve">Gjatë periudhës Janar - Shtator të vitit 2026 janë realizuar të hyrat vetanake në shumë prej 6,550.00 € , respektivisht 16.38 % nga  </t>
  </si>
  <si>
    <t xml:space="preserve">                  Në raport me periudhën e njajtë të vitit 2025 dinamika e grumbullimit të të hyrave është më e vogel  për 53.44 % .</t>
  </si>
  <si>
    <r>
      <t xml:space="preserve">Donacionet nga EU-UNIONI EUROPIAN arrijnë shumën 46,382.31 </t>
    </r>
    <r>
      <rPr>
        <sz val="10"/>
        <rFont val="Calibri"/>
        <family val="2"/>
      </rPr>
      <t>€</t>
    </r>
    <r>
      <rPr>
        <sz val="10"/>
        <rFont val="Arial Narrow"/>
        <family val="2"/>
      </rPr>
      <t xml:space="preserve">. Hyrat totale në ketë drejtorat arrijnë shumën 52,932.31 </t>
    </r>
    <r>
      <rPr>
        <sz val="10"/>
        <rFont val="Calibri"/>
        <family val="2"/>
      </rPr>
      <t>€</t>
    </r>
  </si>
  <si>
    <t xml:space="preserve">                   Nga licencat për shërbime profesionale  janë grumbulluar 53.44 % të të hyrave vetanake ose 3,500.00 € dhe janë për 48.94 % më të larta si në njejten </t>
  </si>
  <si>
    <t xml:space="preserve">                   Nga  licencat për transport të mallrave pëe këtë periudhen raportuese nuk ka shpenzim.</t>
  </si>
  <si>
    <t xml:space="preserve">          Nga licenca për shërbime pijeve alkoolike janë inkasuar 3,050.00 € dhe janë më të ulta për 52.26 % nga njejta periudha nga viti paraprak. </t>
  </si>
  <si>
    <t>Në hyrat gjithembarshme marin pjese më 46.56 %</t>
  </si>
  <si>
    <t xml:space="preserve">                  Gjatë periudhës Janar - Shtator të vitit 2026 Drejtorati për gjeodezi e kadastër ka realizuar të hyrat vetanake në shumë prej 152,816.00 €</t>
  </si>
  <si>
    <r>
      <t xml:space="preserve"> respektivisht 37.22 % nga planifikimi vjetor dhe paraqet ulje për 12.49 </t>
    </r>
    <r>
      <rPr>
        <sz val="10"/>
        <rFont val="Calibri"/>
        <family val="2"/>
      </rPr>
      <t>%</t>
    </r>
    <r>
      <rPr>
        <sz val="10"/>
        <rFont val="Arial Narrow"/>
        <family val="2"/>
      </rPr>
      <t xml:space="preserve"> nga viti paraprak. </t>
    </r>
  </si>
  <si>
    <t xml:space="preserve">                  Nga taksat për regjistrim të trashigimisë janë grumbulluar 46.56 % të të hyrave pranë këtij drejtorati të cilat arrijnë shumën prej 71,157.00 €</t>
  </si>
  <si>
    <t>duke shënuar realizim të planit për vitin raportues 49.07 %.</t>
  </si>
  <si>
    <t xml:space="preserve">                   Nga taksat tjera administrative janë grumbulluar 1,739.00 € , gjegjësisht 1.14 % të të hyrave të gjithmbarshme . Në raport me periudhën </t>
  </si>
  <si>
    <t>krahasuese dinamika e tyre është më e ultë për 69.67 % .</t>
  </si>
  <si>
    <r>
      <t xml:space="preserve">                                                                                                                                                                                           Nga taksa për ceritfikata të pronësisë dhe kopje plani janë grumbulluar 38,392.00 </t>
    </r>
    <r>
      <rPr>
        <sz val="10"/>
        <color indexed="8"/>
        <rFont val="Calibri"/>
        <family val="2"/>
      </rPr>
      <t>€</t>
    </r>
    <r>
      <rPr>
        <sz val="10"/>
        <color indexed="8"/>
        <rFont val="Arial Narrow"/>
        <family val="2"/>
      </rPr>
      <t xml:space="preserve">, gjegjësisht 25.12 </t>
    </r>
    <r>
      <rPr>
        <sz val="10"/>
        <color indexed="8"/>
        <rFont val="Calibri"/>
        <family val="2"/>
      </rPr>
      <t>%</t>
    </r>
    <r>
      <rPr>
        <sz val="10"/>
        <color indexed="8"/>
        <rFont val="Arial Narrow"/>
        <family val="2"/>
      </rPr>
      <t xml:space="preserve"> të të hyrave gjithmbarshme. </t>
    </r>
  </si>
  <si>
    <t xml:space="preserve">                   Nga regjistrimi i pengut janë grumbulluar 4,845.00 € , gjegjësisht 3.17 % të të hyrave të gjithmbarshme .</t>
  </si>
  <si>
    <t>Taksat për matjen e tokës në teren arrijnë shumën prej 36,683.00 € dhe shënojnë realizim të planit 33.35 % . Në shumën e gjithmbarshme</t>
  </si>
  <si>
    <t xml:space="preserve"> të të hyrave ky lloj i të hyrave merr pjesë me 24.00 % .</t>
  </si>
  <si>
    <t xml:space="preserve">                  Gjatë periudhës Janar - Shtator të vitit 2026 janë realizuar të hyrat vetanake në shumë prej 295,238.55 €.</t>
  </si>
  <si>
    <t>Në raport me periudhën krahasuese dinamika e realizimit të të hyrave është më e ngadalshme për 48.55 % , ndërsa plani për vitin raportues</t>
  </si>
  <si>
    <t xml:space="preserve">është realizuar për 59.14 %. </t>
  </si>
  <si>
    <t xml:space="preserve">Nga licenca për reklama dhe publikime në prona publike janë inkasuar 109,578.75 € dhe janë më të larta si në njejten periudhen nga viti paraprak dhe </t>
  </si>
  <si>
    <t xml:space="preserve">parambajin 37.12 % nga hyrave gjithembarshme. </t>
  </si>
  <si>
    <t xml:space="preserve">Për shfrytëzimin pronës  publike janë inkasuar 128,807.80 € ose 138.10 % ma shumë se në njejten periudhen nga viti paraprak dhe paraqet realizimin e planit </t>
  </si>
  <si>
    <t>për 80.46 %</t>
  </si>
  <si>
    <t>Të hyrave  nga qiraja nga objektet publike janë grumbulluar 56,152.00 €  nga te hyrat  dhe janë 51.05 % nga plani.</t>
  </si>
  <si>
    <t>Të hyrave nga shitja e pasurisë janë 0.24% nga te hyrat e gjithmbarshme dhe arrinë shumën 700.00 €.</t>
  </si>
  <si>
    <t xml:space="preserve">                 Gjatë periudhës Janar - Shtator të vitit 2026 janë realizuar të hyrat vetanake në shumë prej 1,438,887.34 €, respektivisht 96.04 % më shumë</t>
  </si>
  <si>
    <t>krahasuar me periudhën e njajtë të vitit paraprak , duke shënuar realizimin ë planit vjetor për 152.92 % .</t>
  </si>
  <si>
    <t xml:space="preserve">                  Të hyrat nga taksa komunale për leje të ndërtimit arrijnë shumën 1,416,748.53 € dhe në të hyrat të gjithmbarshme marrin pjesë me 98.46 % </t>
  </si>
  <si>
    <t xml:space="preserve">Në raport me periudhën krahasuese dinamika e tyre është më e lartë për 106.01 % ndërsa  plani vjetor është realizuar për 171.36% </t>
  </si>
  <si>
    <t>Të hyrat nga taksa për legalizimin e objekteve përbëjnë 1.54 % të të hyrave të gjithmbarshme dhe në fund të periudhës raportuese arrijnë</t>
  </si>
  <si>
    <t>shumën 22,138.81 € dhe paraqet realizimin e planit për 19.39 %</t>
  </si>
  <si>
    <t xml:space="preserve">                   Gjatë periudhës Janar - Shtator të vitit 2026 janë realizuar të hyrat vetanake në shumë prej 88,598.50 €, ose 10.39 % më pak se gjatë</t>
  </si>
  <si>
    <t>periudhës së njajtë të vitit 2025 ndërsa plani vjetor është realizuar 79.89 % .</t>
  </si>
  <si>
    <t xml:space="preserve">                Gjatë periudhës Janar - Shtator të vitit 2026  Drejtorati për kulturë, rini dhe sport ka realizuar të hyrat vetanake në shumë  1,311.00 € prej aktivitete të veta</t>
  </si>
  <si>
    <t>dhe paraqet 252.60 % nga plani vjetor. Nga Donacionet e jashtme nuk janë realiziuar hyrat.</t>
  </si>
  <si>
    <t xml:space="preserve">                  Në raport me periudhën e njajtë të vitit paraprak dinamika e grumbullimit të të hyrave gjatë periudhës Janar - Shtator të vitit 2025 prej aktivitete të veta  </t>
  </si>
  <si>
    <t>është më e shpejtë për 6.76 % .</t>
  </si>
  <si>
    <t xml:space="preserve">                   Gjatë periudhës Janar-Shtator të vitit 2026  të hyrat vetanake janë realizuar në shumë prej 140,788.00 € respektivisht 56.32 % nga plani. </t>
  </si>
  <si>
    <t xml:space="preserve">                   Në raport me periudhën krahasuese dinamika e grumbullimit të të hyrave është më e lartë për 18.38 % .   </t>
  </si>
  <si>
    <t xml:space="preserve">                  Arsimi fillor për vitin 2026 nuk janë planifikuar dhe as realizuar të hyrat.</t>
  </si>
  <si>
    <t>Gjatë periudhës raportuese nuk janë realizuar donacione.</t>
  </si>
  <si>
    <t xml:space="preserve">                  Gjatë periudhës Janar - Shtator të vitit 2026 të hyrat vetanake prej aktivitete të veta kapin shumën prej 53,535.00 € respektivisht 1.39 % më pak</t>
  </si>
  <si>
    <t>në raport me periudhën krahasuese, plani është tejkaluar për 2.95 %</t>
  </si>
  <si>
    <t>53</t>
  </si>
  <si>
    <t>7</t>
  </si>
  <si>
    <t>16</t>
  </si>
  <si>
    <t>5</t>
  </si>
  <si>
    <t>9</t>
  </si>
  <si>
    <t>347</t>
  </si>
  <si>
    <t xml:space="preserve"> 2222 puntorë . Ky plan gjatë periudhës Janar - Shtator të vitit raportues është realizuar 96.35 % , ndërsa dinamika e të punësuarve në raport me</t>
  </si>
  <si>
    <t xml:space="preserve"> periudhën krahasuese është më ultë për 1.88 % . Në fund të periudhës raportuese numri i të punësuarve është 2141</t>
  </si>
  <si>
    <t>në raport me numrin e planifikuar për vitin 2026</t>
  </si>
  <si>
    <t xml:space="preserve">                  Pagat dhe meditjet në periudhën raportuese kapin shumën prej 275,122.38 € . Në krahasim me periudhën Janar - Shtator të vitit 2025</t>
  </si>
  <si>
    <t>pagesat për këtë kategori buxhetore shënojnë dinamikë më të shpejtë për 42.12 % , ndërsa plani për vitin 2026 është  66.78 % .</t>
  </si>
  <si>
    <t xml:space="preserve">                  Në shumën e gjithmbarshme të shpenzimeve buxhetore pagat dhe meditjet marrin pjesë me 98.69 % .</t>
  </si>
  <si>
    <t xml:space="preserve">                  Në emër të mallrave dhe shërbimeve janë shpenzuar 3,655.81 € ose 1.31 % të shpenzimeve të gjithmbarshme . </t>
  </si>
  <si>
    <t xml:space="preserve">                  Pagesat për këtë kategori buxhetore shënojnë realizim të planit 8.31 % dhe në raport me periudhën e njajtë të vitit paraprak janë më të </t>
  </si>
  <si>
    <t>ulta për 67.44 % .</t>
  </si>
  <si>
    <t>Pagesat për investime kapitale për këtë periudhen raportuese nuk ka ndersa plani për këtë vit është 652,015.49 €.</t>
  </si>
  <si>
    <t xml:space="preserve">                 Gjatë periudhës raportuese janë realizuar gjoba nga gjykatat në lartësi prej 52,226.19 € , të cilat në të hyra të gjithmbarshme  </t>
  </si>
  <si>
    <r>
      <t xml:space="preserve">marrin pjesë me 0.88 % dhe gjobat në trafik në shumë prej 914,835.00 </t>
    </r>
    <r>
      <rPr>
        <sz val="10"/>
        <rFont val="Calibri"/>
        <family val="2"/>
      </rPr>
      <t>€</t>
    </r>
    <r>
      <rPr>
        <sz val="10"/>
        <rFont val="Arial Narrow"/>
        <family val="2"/>
      </rPr>
      <t xml:space="preserve"> ose 15.47 % nga shuma e gjithmbarshme e të hyrave.</t>
    </r>
  </si>
  <si>
    <r>
      <t xml:space="preserve">me të larta si në njejten periudhen nga viti kaluar, të cilat në të hyrat të gjithmbarshme marrin pjesë me 4.71 </t>
    </r>
    <r>
      <rPr>
        <sz val="10"/>
        <rFont val="Calibri"/>
        <family val="2"/>
      </rPr>
      <t>%</t>
    </r>
    <r>
      <rPr>
        <sz val="10"/>
        <rFont val="Arial Narrow"/>
        <family val="2"/>
      </rPr>
      <t>.</t>
    </r>
  </si>
  <si>
    <t xml:space="preserve">Gjatë periudhës raportuese janë realizuar donacione të jashtme në shumë 46,382.31 €,të cilat në të hyrat të gjithmbarshme marrin pjesë me 0.78 %. </t>
  </si>
  <si>
    <t xml:space="preserve">Të hyrat e gjithmbarshme , në fund të periudhës raportuese , arrijnë shumën 5,914,239.91 € dhe në raport me periudhën krahasuese </t>
  </si>
  <si>
    <r>
      <t xml:space="preserve">janë më të larta për 8.55 % ose 95.64 </t>
    </r>
    <r>
      <rPr>
        <sz val="10"/>
        <color indexed="8"/>
        <rFont val="Calibri"/>
        <family val="2"/>
      </rPr>
      <t>%</t>
    </r>
    <r>
      <rPr>
        <sz val="10"/>
        <color indexed="8"/>
        <rFont val="Arial Narrow"/>
        <family val="2"/>
      </rPr>
      <t xml:space="preserve">  nga plani për vitin 2026</t>
    </r>
  </si>
  <si>
    <t>shumën prej 3,000.00 € dhe në raport me periudhën krahasuese shënojnë rritje  për 46.34 % . Pasojnë Licencat për pranim teknik të lokalit</t>
  </si>
  <si>
    <t xml:space="preserve">Gjatë periudhës raportuese janë realizuar edhe të hyrat nga gjykatat , në shumë prej 52,226.19.00 €, kështuqë të hyrat e gjithmbarshme </t>
  </si>
  <si>
    <t>arrijnë shumën 55,601.19 €. Në shumën e gjithmbarshme të të hyrave gjobat nga gjykatat marrin pjesë me 93.93%.</t>
  </si>
  <si>
    <r>
      <t xml:space="preserve">Gjobat në trafik për nentë muaj të vitit 2026 arrijnë shumën 914,835.00 </t>
    </r>
    <r>
      <rPr>
        <sz val="10"/>
        <color theme="1"/>
        <rFont val="Calibri"/>
        <family val="2"/>
      </rPr>
      <t>€</t>
    </r>
    <r>
      <rPr>
        <sz val="10"/>
        <color theme="1"/>
        <rFont val="Arial Narrow"/>
        <family val="2"/>
      </rPr>
      <t xml:space="preserve"> dhe në raport me periudhën krahasuese janë më të larta për 4.31 %.</t>
    </r>
  </si>
  <si>
    <t xml:space="preserve"> Në shumën e gjithmbarshme të hyrave gjobat në trafik marrin pjesë me 30.72 %.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</si>
</sst>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(* #,##0.00_);_(* \(#,##0.00\);_(* &quot;-&quot;??_);_(@_)"/>
    <numFmt numFmtId="164" formatCode="0;[Red]0"/>
    <numFmt numFmtId="165" formatCode="#,##0.00;[Red]#,##0.00"/>
    <numFmt numFmtId="166" formatCode="#,##0.00\ [$€-1];[Red]\-#,##0.00\ [$€-1]"/>
    <numFmt numFmtId="167" formatCode="0.00;[Red]0.00"/>
    <numFmt numFmtId="168" formatCode="0.000000000000000%"/>
    <numFmt numFmtId="169" formatCode="_(* #,##0_);_(* \(#,##0\);_(* &quot;-&quot;??_);_(@_)"/>
    <numFmt numFmtId="170" formatCode="#,##0.00\ [$€-1];[Red]#,##0.00\ [$€-1]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sz val="10"/>
      <color indexed="8"/>
      <name val="Arial Narrow"/>
      <family val="2"/>
    </font>
    <font>
      <sz val="10"/>
      <name val="Arial"/>
      <family val="2"/>
    </font>
    <font>
      <b/>
      <sz val="11"/>
      <color indexed="10"/>
      <name val="Arial Narrow"/>
      <family val="2"/>
    </font>
    <font>
      <sz val="11"/>
      <color indexed="12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Calibri"/>
      <family val="2"/>
      <scheme val="minor"/>
    </font>
    <font>
      <b/>
      <sz val="10"/>
      <color indexed="8"/>
      <name val="Arial Narrow"/>
      <family val="2"/>
    </font>
    <font>
      <u/>
      <sz val="10"/>
      <color indexed="8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indexed="8"/>
      <name val="Arial Narrow"/>
      <family val="2"/>
    </font>
    <font>
      <sz val="11"/>
      <color indexed="8"/>
      <name val="Arial Narrow"/>
      <family val="2"/>
    </font>
    <font>
      <b/>
      <sz val="10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Calibri"/>
      <family val="2"/>
      <scheme val="minor"/>
    </font>
    <font>
      <sz val="10"/>
      <color rgb="FFFF0000"/>
      <name val="Arial Narrow"/>
      <family val="2"/>
    </font>
    <font>
      <sz val="10"/>
      <color rgb="FFFF0000"/>
      <name val="Calibri"/>
      <family val="2"/>
      <scheme val="minor"/>
    </font>
    <font>
      <sz val="10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0"/>
      <color theme="1"/>
      <name val="Calibri"/>
      <family val="2"/>
    </font>
    <font>
      <b/>
      <sz val="10"/>
      <color rgb="FFC00000"/>
      <name val="Arial Narrow"/>
      <family val="2"/>
    </font>
    <font>
      <sz val="10"/>
      <name val="Aptos Narrow"/>
      <family val="2"/>
    </font>
    <font>
      <sz val="10"/>
      <color rgb="FF000000"/>
      <name val="Arial Narrow"/>
      <family val="2"/>
    </font>
    <font>
      <b/>
      <sz val="10"/>
      <name val="Arial"/>
      <family val="2"/>
    </font>
    <font>
      <b/>
      <sz val="10"/>
      <name val="Aptos Narrow"/>
      <family val="2"/>
    </font>
    <font>
      <b/>
      <sz val="11"/>
      <color rgb="FF000000"/>
      <name val="Arial Narrow"/>
      <family val="2"/>
    </font>
    <font>
      <sz val="9"/>
      <color rgb="FF000000"/>
      <name val="Arial Narrow"/>
      <family val="2"/>
    </font>
    <font>
      <sz val="9"/>
      <color rgb="FF000000"/>
      <name val="Calibri"/>
      <family val="2"/>
    </font>
    <font>
      <sz val="9"/>
      <color rgb="FF000000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77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4" fontId="5" fillId="2" borderId="1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vertical="top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9" fillId="0" borderId="0" xfId="0" applyFont="1" applyAlignment="1">
      <alignment horizontal="center"/>
    </xf>
    <xf numFmtId="49" fontId="9" fillId="0" borderId="0" xfId="0" applyNumberFormat="1" applyFont="1" applyAlignment="1">
      <alignment horizontal="right" vertical="center"/>
    </xf>
    <xf numFmtId="0" fontId="6" fillId="0" borderId="0" xfId="0" applyFont="1"/>
    <xf numFmtId="0" fontId="10" fillId="2" borderId="0" xfId="0" applyFont="1" applyFill="1" applyAlignment="1">
      <alignment vertical="center"/>
    </xf>
    <xf numFmtId="0" fontId="5" fillId="0" borderId="8" xfId="0" applyFont="1" applyBorder="1" applyAlignment="1">
      <alignment vertical="center"/>
    </xf>
    <xf numFmtId="12" fontId="5" fillId="0" borderId="11" xfId="0" applyNumberFormat="1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0" fontId="12" fillId="2" borderId="11" xfId="0" applyNumberFormat="1" applyFont="1" applyFill="1" applyBorder="1" applyAlignment="1">
      <alignment horizontal="right" vertical="center" wrapText="1"/>
    </xf>
    <xf numFmtId="10" fontId="12" fillId="2" borderId="11" xfId="0" applyNumberFormat="1" applyFont="1" applyFill="1" applyBorder="1" applyAlignment="1">
      <alignment horizontal="right" vertical="center"/>
    </xf>
    <xf numFmtId="10" fontId="10" fillId="2" borderId="11" xfId="0" applyNumberFormat="1" applyFont="1" applyFill="1" applyBorder="1" applyAlignment="1">
      <alignment horizontal="right" vertical="center"/>
    </xf>
    <xf numFmtId="0" fontId="5" fillId="4" borderId="6" xfId="0" applyFont="1" applyFill="1" applyBorder="1" applyAlignment="1">
      <alignment horizontal="right" vertical="center"/>
    </xf>
    <xf numFmtId="10" fontId="5" fillId="4" borderId="11" xfId="0" applyNumberFormat="1" applyFont="1" applyFill="1" applyBorder="1" applyAlignment="1">
      <alignment horizontal="right" vertical="center" wrapText="1"/>
    </xf>
    <xf numFmtId="10" fontId="9" fillId="4" borderId="11" xfId="0" applyNumberFormat="1" applyFont="1" applyFill="1" applyBorder="1" applyAlignment="1">
      <alignment horizontal="right" vertical="center"/>
    </xf>
    <xf numFmtId="49" fontId="5" fillId="4" borderId="7" xfId="0" applyNumberFormat="1" applyFont="1" applyFill="1" applyBorder="1" applyAlignment="1">
      <alignment horizontal="right" vertical="center"/>
    </xf>
    <xf numFmtId="0" fontId="5" fillId="4" borderId="7" xfId="0" applyFont="1" applyFill="1" applyBorder="1" applyAlignment="1">
      <alignment horizontal="right" vertical="center"/>
    </xf>
    <xf numFmtId="0" fontId="9" fillId="4" borderId="7" xfId="0" applyFont="1" applyFill="1" applyBorder="1" applyAlignment="1">
      <alignment horizontal="right" vertical="center"/>
    </xf>
    <xf numFmtId="0" fontId="9" fillId="4" borderId="0" xfId="0" applyFont="1" applyFill="1" applyAlignment="1">
      <alignment vertical="center"/>
    </xf>
    <xf numFmtId="0" fontId="9" fillId="0" borderId="0" xfId="0" applyFont="1" applyAlignment="1">
      <alignment horizontal="right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5" borderId="11" xfId="0" applyFont="1" applyFill="1" applyBorder="1" applyAlignment="1">
      <alignment horizontal="center" vertical="center"/>
    </xf>
    <xf numFmtId="165" fontId="10" fillId="5" borderId="7" xfId="0" applyNumberFormat="1" applyFont="1" applyFill="1" applyBorder="1" applyAlignment="1">
      <alignment horizontal="right" vertical="center"/>
    </xf>
    <xf numFmtId="10" fontId="10" fillId="5" borderId="13" xfId="0" applyNumberFormat="1" applyFont="1" applyFill="1" applyBorder="1" applyAlignment="1">
      <alignment horizontal="right" vertical="center"/>
    </xf>
    <xf numFmtId="10" fontId="10" fillId="5" borderId="11" xfId="0" applyNumberFormat="1" applyFont="1" applyFill="1" applyBorder="1" applyAlignment="1">
      <alignment horizontal="right" vertical="center"/>
    </xf>
    <xf numFmtId="10" fontId="10" fillId="5" borderId="2" xfId="0" applyNumberFormat="1" applyFont="1" applyFill="1" applyBorder="1" applyAlignment="1">
      <alignment horizontal="right" vertical="center"/>
    </xf>
    <xf numFmtId="165" fontId="9" fillId="2" borderId="0" xfId="0" applyNumberFormat="1" applyFont="1" applyFill="1" applyAlignment="1">
      <alignment vertical="center"/>
    </xf>
    <xf numFmtId="0" fontId="10" fillId="5" borderId="8" xfId="0" applyFont="1" applyFill="1" applyBorder="1" applyAlignment="1">
      <alignment horizontal="center" vertical="center"/>
    </xf>
    <xf numFmtId="10" fontId="10" fillId="5" borderId="8" xfId="0" applyNumberFormat="1" applyFont="1" applyFill="1" applyBorder="1" applyAlignment="1">
      <alignment horizontal="right" vertical="center"/>
    </xf>
    <xf numFmtId="165" fontId="9" fillId="2" borderId="11" xfId="0" applyNumberFormat="1" applyFont="1" applyFill="1" applyBorder="1" applyAlignment="1">
      <alignment horizontal="right" vertical="center"/>
    </xf>
    <xf numFmtId="165" fontId="9" fillId="2" borderId="7" xfId="0" applyNumberFormat="1" applyFont="1" applyFill="1" applyBorder="1" applyAlignment="1">
      <alignment horizontal="right" vertical="center"/>
    </xf>
    <xf numFmtId="10" fontId="9" fillId="2" borderId="11" xfId="0" applyNumberFormat="1" applyFont="1" applyFill="1" applyBorder="1" applyAlignment="1">
      <alignment horizontal="right" vertical="center"/>
    </xf>
    <xf numFmtId="0" fontId="9" fillId="3" borderId="11" xfId="0" applyFont="1" applyFill="1" applyBorder="1" applyAlignment="1">
      <alignment horizontal="center" vertical="center"/>
    </xf>
    <xf numFmtId="10" fontId="9" fillId="3" borderId="11" xfId="0" applyNumberFormat="1" applyFont="1" applyFill="1" applyBorder="1" applyAlignment="1">
      <alignment horizontal="right" vertical="center"/>
    </xf>
    <xf numFmtId="0" fontId="9" fillId="0" borderId="11" xfId="0" applyFont="1" applyBorder="1" applyAlignment="1">
      <alignment horizontal="center" vertical="center"/>
    </xf>
    <xf numFmtId="165" fontId="10" fillId="2" borderId="7" xfId="0" applyNumberFormat="1" applyFont="1" applyFill="1" applyBorder="1" applyAlignment="1">
      <alignment horizontal="right" vertical="center"/>
    </xf>
    <xf numFmtId="0" fontId="5" fillId="0" borderId="11" xfId="0" applyFont="1" applyBorder="1" applyAlignment="1">
      <alignment horizontal="center" vertical="center" wrapText="1"/>
    </xf>
    <xf numFmtId="165" fontId="5" fillId="2" borderId="11" xfId="0" applyNumberFormat="1" applyFont="1" applyFill="1" applyBorder="1" applyAlignment="1">
      <alignment vertical="center" wrapText="1"/>
    </xf>
    <xf numFmtId="165" fontId="5" fillId="2" borderId="7" xfId="0" applyNumberFormat="1" applyFont="1" applyFill="1" applyBorder="1" applyAlignment="1">
      <alignment vertical="center" wrapText="1"/>
    </xf>
    <xf numFmtId="10" fontId="5" fillId="3" borderId="11" xfId="0" applyNumberFormat="1" applyFont="1" applyFill="1" applyBorder="1" applyAlignment="1">
      <alignment vertical="center" wrapText="1"/>
    </xf>
    <xf numFmtId="10" fontId="5" fillId="3" borderId="11" xfId="0" applyNumberFormat="1" applyFont="1" applyFill="1" applyBorder="1" applyAlignment="1">
      <alignment vertical="center"/>
    </xf>
    <xf numFmtId="10" fontId="5" fillId="3" borderId="11" xfId="0" applyNumberFormat="1" applyFont="1" applyFill="1" applyBorder="1" applyAlignment="1">
      <alignment horizontal="right" vertical="center" wrapText="1"/>
    </xf>
    <xf numFmtId="10" fontId="5" fillId="3" borderId="11" xfId="0" applyNumberFormat="1" applyFont="1" applyFill="1" applyBorder="1" applyAlignment="1">
      <alignment horizontal="right" vertical="center"/>
    </xf>
    <xf numFmtId="165" fontId="12" fillId="2" borderId="11" xfId="0" applyNumberFormat="1" applyFont="1" applyFill="1" applyBorder="1" applyAlignment="1">
      <alignment vertical="center" wrapText="1"/>
    </xf>
    <xf numFmtId="0" fontId="10" fillId="0" borderId="11" xfId="0" applyFont="1" applyBorder="1" applyAlignment="1">
      <alignment horizontal="center" vertical="center"/>
    </xf>
    <xf numFmtId="165" fontId="10" fillId="2" borderId="7" xfId="0" applyNumberFormat="1" applyFont="1" applyFill="1" applyBorder="1" applyAlignment="1">
      <alignment horizontal="right" vertical="center" wrapText="1"/>
    </xf>
    <xf numFmtId="10" fontId="9" fillId="0" borderId="11" xfId="0" applyNumberFormat="1" applyFont="1" applyBorder="1"/>
    <xf numFmtId="0" fontId="12" fillId="5" borderId="11" xfId="0" applyFont="1" applyFill="1" applyBorder="1" applyAlignment="1">
      <alignment horizontal="center" vertical="center"/>
    </xf>
    <xf numFmtId="165" fontId="10" fillId="5" borderId="11" xfId="0" applyNumberFormat="1" applyFont="1" applyFill="1" applyBorder="1" applyAlignment="1">
      <alignment horizontal="right" vertical="center"/>
    </xf>
    <xf numFmtId="0" fontId="12" fillId="4" borderId="11" xfId="0" applyFont="1" applyFill="1" applyBorder="1" applyAlignment="1">
      <alignment horizontal="center" vertical="center"/>
    </xf>
    <xf numFmtId="165" fontId="10" fillId="4" borderId="11" xfId="0" applyNumberFormat="1" applyFont="1" applyFill="1" applyBorder="1" applyAlignment="1">
      <alignment horizontal="right" vertical="center"/>
    </xf>
    <xf numFmtId="10" fontId="10" fillId="4" borderId="11" xfId="0" applyNumberFormat="1" applyFont="1" applyFill="1" applyBorder="1" applyAlignment="1">
      <alignment horizontal="right" vertical="center"/>
    </xf>
    <xf numFmtId="0" fontId="10" fillId="2" borderId="11" xfId="0" applyFont="1" applyFill="1" applyBorder="1" applyAlignment="1">
      <alignment horizontal="center" vertical="center"/>
    </xf>
    <xf numFmtId="165" fontId="10" fillId="5" borderId="11" xfId="0" applyNumberFormat="1" applyFont="1" applyFill="1" applyBorder="1" applyAlignment="1">
      <alignment vertical="center"/>
    </xf>
    <xf numFmtId="4" fontId="12" fillId="2" borderId="11" xfId="0" applyNumberFormat="1" applyFont="1" applyFill="1" applyBorder="1" applyAlignment="1">
      <alignment vertical="center" wrapText="1"/>
    </xf>
    <xf numFmtId="0" fontId="5" fillId="3" borderId="1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4" fontId="5" fillId="2" borderId="11" xfId="0" applyNumberFormat="1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center" vertical="center" wrapText="1"/>
    </xf>
    <xf numFmtId="4" fontId="12" fillId="2" borderId="11" xfId="0" applyNumberFormat="1" applyFont="1" applyFill="1" applyBorder="1" applyAlignment="1">
      <alignment horizontal="right" vertical="center" wrapText="1"/>
    </xf>
    <xf numFmtId="165" fontId="12" fillId="5" borderId="11" xfId="0" applyNumberFormat="1" applyFont="1" applyFill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165" fontId="10" fillId="2" borderId="11" xfId="0" applyNumberFormat="1" applyFont="1" applyFill="1" applyBorder="1" applyAlignment="1">
      <alignment vertical="center"/>
    </xf>
    <xf numFmtId="10" fontId="10" fillId="0" borderId="11" xfId="0" applyNumberFormat="1" applyFont="1" applyBorder="1" applyAlignment="1">
      <alignment horizontal="right" vertical="center"/>
    </xf>
    <xf numFmtId="165" fontId="10" fillId="0" borderId="2" xfId="0" applyNumberFormat="1" applyFont="1" applyBorder="1" applyAlignment="1">
      <alignment vertical="center"/>
    </xf>
    <xf numFmtId="10" fontId="10" fillId="0" borderId="2" xfId="0" applyNumberFormat="1" applyFont="1" applyBorder="1" applyAlignment="1">
      <alignment horizontal="right" vertical="center"/>
    </xf>
    <xf numFmtId="165" fontId="10" fillId="0" borderId="11" xfId="0" applyNumberFormat="1" applyFont="1" applyBorder="1" applyAlignment="1">
      <alignment vertical="center"/>
    </xf>
    <xf numFmtId="165" fontId="10" fillId="4" borderId="11" xfId="0" applyNumberFormat="1" applyFont="1" applyFill="1" applyBorder="1" applyAlignment="1">
      <alignment vertical="center"/>
    </xf>
    <xf numFmtId="165" fontId="10" fillId="2" borderId="7" xfId="0" applyNumberFormat="1" applyFont="1" applyFill="1" applyBorder="1" applyAlignment="1">
      <alignment vertical="center"/>
    </xf>
    <xf numFmtId="10" fontId="9" fillId="0" borderId="11" xfId="0" applyNumberFormat="1" applyFont="1" applyBorder="1" applyAlignment="1">
      <alignment horizontal="right" vertical="center"/>
    </xf>
    <xf numFmtId="165" fontId="10" fillId="2" borderId="2" xfId="0" applyNumberFormat="1" applyFont="1" applyFill="1" applyBorder="1" applyAlignment="1">
      <alignment vertical="center"/>
    </xf>
    <xf numFmtId="10" fontId="12" fillId="3" borderId="11" xfId="0" applyNumberFormat="1" applyFont="1" applyFill="1" applyBorder="1" applyAlignment="1">
      <alignment horizontal="right" vertical="center" wrapText="1"/>
    </xf>
    <xf numFmtId="165" fontId="9" fillId="2" borderId="11" xfId="0" applyNumberFormat="1" applyFont="1" applyFill="1" applyBorder="1" applyAlignment="1">
      <alignment vertical="center"/>
    </xf>
    <xf numFmtId="0" fontId="12" fillId="4" borderId="2" xfId="0" applyFont="1" applyFill="1" applyBorder="1" applyAlignment="1">
      <alignment horizontal="center" vertical="center"/>
    </xf>
    <xf numFmtId="165" fontId="10" fillId="4" borderId="2" xfId="0" applyNumberFormat="1" applyFont="1" applyFill="1" applyBorder="1" applyAlignment="1">
      <alignment vertical="center"/>
    </xf>
    <xf numFmtId="10" fontId="10" fillId="4" borderId="2" xfId="0" applyNumberFormat="1" applyFont="1" applyFill="1" applyBorder="1" applyAlignment="1">
      <alignment horizontal="right" vertical="center"/>
    </xf>
    <xf numFmtId="165" fontId="9" fillId="2" borderId="4" xfId="0" applyNumberFormat="1" applyFont="1" applyFill="1" applyBorder="1" applyAlignment="1">
      <alignment vertical="center"/>
    </xf>
    <xf numFmtId="10" fontId="12" fillId="3" borderId="11" xfId="0" applyNumberFormat="1" applyFont="1" applyFill="1" applyBorder="1" applyAlignment="1">
      <alignment horizontal="right" vertical="center"/>
    </xf>
    <xf numFmtId="0" fontId="5" fillId="5" borderId="2" xfId="0" applyFont="1" applyFill="1" applyBorder="1" applyAlignment="1">
      <alignment horizontal="center" vertical="center"/>
    </xf>
    <xf numFmtId="165" fontId="10" fillId="5" borderId="2" xfId="0" applyNumberFormat="1" applyFont="1" applyFill="1" applyBorder="1" applyAlignment="1">
      <alignment vertical="center"/>
    </xf>
    <xf numFmtId="0" fontId="10" fillId="5" borderId="11" xfId="0" applyFont="1" applyFill="1" applyBorder="1" applyAlignment="1">
      <alignment vertical="center"/>
    </xf>
    <xf numFmtId="10" fontId="10" fillId="5" borderId="11" xfId="0" applyNumberFormat="1" applyFont="1" applyFill="1" applyBorder="1" applyAlignment="1">
      <alignment vertical="center"/>
    </xf>
    <xf numFmtId="165" fontId="9" fillId="0" borderId="0" xfId="0" applyNumberFormat="1" applyFont="1"/>
    <xf numFmtId="0" fontId="12" fillId="3" borderId="0" xfId="0" applyFont="1" applyFill="1" applyAlignment="1">
      <alignment horizontal="center" vertical="center"/>
    </xf>
    <xf numFmtId="0" fontId="5" fillId="5" borderId="8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/>
    </xf>
    <xf numFmtId="165" fontId="10" fillId="2" borderId="11" xfId="0" applyNumberFormat="1" applyFont="1" applyFill="1" applyBorder="1" applyAlignment="1">
      <alignment horizontal="right" vertical="center" wrapText="1"/>
    </xf>
    <xf numFmtId="10" fontId="5" fillId="0" borderId="11" xfId="0" applyNumberFormat="1" applyFont="1" applyBorder="1" applyAlignment="1">
      <alignment horizontal="right" vertical="center"/>
    </xf>
    <xf numFmtId="0" fontId="12" fillId="5" borderId="6" xfId="0" applyFont="1" applyFill="1" applyBorder="1" applyAlignment="1">
      <alignment vertical="center" wrapText="1"/>
    </xf>
    <xf numFmtId="10" fontId="12" fillId="5" borderId="11" xfId="0" applyNumberFormat="1" applyFont="1" applyFill="1" applyBorder="1" applyAlignment="1">
      <alignment horizontal="right" vertical="center"/>
    </xf>
    <xf numFmtId="0" fontId="9" fillId="2" borderId="0" xfId="0" applyFont="1" applyFill="1"/>
    <xf numFmtId="0" fontId="5" fillId="0" borderId="0" xfId="0" applyFont="1"/>
    <xf numFmtId="0" fontId="12" fillId="0" borderId="0" xfId="0" applyFont="1" applyAlignment="1">
      <alignment vertical="center"/>
    </xf>
    <xf numFmtId="0" fontId="5" fillId="5" borderId="8" xfId="0" applyFont="1" applyFill="1" applyBorder="1" applyAlignment="1">
      <alignment horizontal="center" vertical="center"/>
    </xf>
    <xf numFmtId="10" fontId="5" fillId="2" borderId="11" xfId="0" applyNumberFormat="1" applyFont="1" applyFill="1" applyBorder="1" applyAlignment="1">
      <alignment horizontal="right" vertical="center" wrapText="1"/>
    </xf>
    <xf numFmtId="10" fontId="5" fillId="2" borderId="11" xfId="0" applyNumberFormat="1" applyFont="1" applyFill="1" applyBorder="1" applyAlignment="1">
      <alignment horizontal="right" vertical="center"/>
    </xf>
    <xf numFmtId="4" fontId="5" fillId="2" borderId="7" xfId="0" applyNumberFormat="1" applyFont="1" applyFill="1" applyBorder="1" applyAlignment="1">
      <alignment vertical="center" wrapText="1"/>
    </xf>
    <xf numFmtId="0" fontId="12" fillId="5" borderId="11" xfId="0" applyFont="1" applyFill="1" applyBorder="1" applyAlignment="1">
      <alignment horizontal="center" vertical="center" wrapText="1"/>
    </xf>
    <xf numFmtId="4" fontId="12" fillId="5" borderId="11" xfId="0" applyNumberFormat="1" applyFont="1" applyFill="1" applyBorder="1" applyAlignment="1">
      <alignment horizontal="right" vertical="center" wrapText="1"/>
    </xf>
    <xf numFmtId="10" fontId="12" fillId="5" borderId="11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right"/>
    </xf>
    <xf numFmtId="0" fontId="5" fillId="4" borderId="9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/>
    </xf>
    <xf numFmtId="4" fontId="5" fillId="2" borderId="8" xfId="0" applyNumberFormat="1" applyFont="1" applyFill="1" applyBorder="1" applyAlignment="1">
      <alignment vertical="center" wrapText="1"/>
    </xf>
    <xf numFmtId="4" fontId="9" fillId="2" borderId="11" xfId="0" applyNumberFormat="1" applyFont="1" applyFill="1" applyBorder="1" applyAlignment="1">
      <alignment vertical="center" wrapText="1"/>
    </xf>
    <xf numFmtId="4" fontId="5" fillId="2" borderId="7" xfId="0" applyNumberFormat="1" applyFont="1" applyFill="1" applyBorder="1" applyAlignment="1">
      <alignment horizontal="right" vertical="center" wrapText="1"/>
    </xf>
    <xf numFmtId="4" fontId="12" fillId="5" borderId="11" xfId="0" applyNumberFormat="1" applyFont="1" applyFill="1" applyBorder="1" applyAlignment="1">
      <alignment vertical="center" wrapText="1"/>
    </xf>
    <xf numFmtId="0" fontId="12" fillId="3" borderId="0" xfId="0" applyFont="1" applyFill="1" applyAlignment="1">
      <alignment vertical="center"/>
    </xf>
    <xf numFmtId="4" fontId="12" fillId="3" borderId="0" xfId="0" applyNumberFormat="1" applyFont="1" applyFill="1" applyAlignment="1">
      <alignment vertical="center" wrapText="1"/>
    </xf>
    <xf numFmtId="10" fontId="12" fillId="3" borderId="0" xfId="0" applyNumberFormat="1" applyFont="1" applyFill="1" applyAlignment="1">
      <alignment vertical="center" wrapText="1"/>
    </xf>
    <xf numFmtId="10" fontId="12" fillId="3" borderId="0" xfId="0" applyNumberFormat="1" applyFont="1" applyFill="1" applyAlignment="1">
      <alignment horizontal="right" vertical="center"/>
    </xf>
    <xf numFmtId="4" fontId="5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 wrapText="1"/>
    </xf>
    <xf numFmtId="10" fontId="5" fillId="2" borderId="11" xfId="0" applyNumberFormat="1" applyFont="1" applyFill="1" applyBorder="1" applyAlignment="1">
      <alignment vertical="center" wrapText="1"/>
    </xf>
    <xf numFmtId="4" fontId="12" fillId="5" borderId="7" xfId="0" applyNumberFormat="1" applyFont="1" applyFill="1" applyBorder="1" applyAlignment="1">
      <alignment vertical="center" wrapText="1"/>
    </xf>
    <xf numFmtId="10" fontId="12" fillId="5" borderId="11" xfId="0" applyNumberFormat="1" applyFont="1" applyFill="1" applyBorder="1" applyAlignment="1">
      <alignment vertical="center" wrapText="1"/>
    </xf>
    <xf numFmtId="0" fontId="12" fillId="2" borderId="0" xfId="0" applyFont="1" applyFill="1" applyAlignment="1">
      <alignment horizontal="center" vertical="center" wrapText="1"/>
    </xf>
    <xf numFmtId="4" fontId="12" fillId="2" borderId="0" xfId="0" applyNumberFormat="1" applyFont="1" applyFill="1" applyAlignment="1">
      <alignment vertical="center" wrapText="1"/>
    </xf>
    <xf numFmtId="10" fontId="12" fillId="2" borderId="0" xfId="0" applyNumberFormat="1" applyFont="1" applyFill="1" applyAlignment="1">
      <alignment vertical="center" wrapText="1"/>
    </xf>
    <xf numFmtId="0" fontId="12" fillId="2" borderId="0" xfId="0" applyFont="1" applyFill="1" applyAlignment="1">
      <alignment horizontal="left" vertical="center"/>
    </xf>
    <xf numFmtId="10" fontId="12" fillId="5" borderId="11" xfId="0" applyNumberFormat="1" applyFont="1" applyFill="1" applyBorder="1" applyAlignment="1">
      <alignment vertical="center"/>
    </xf>
    <xf numFmtId="12" fontId="5" fillId="0" borderId="8" xfId="0" applyNumberFormat="1" applyFont="1" applyBorder="1" applyAlignment="1">
      <alignment horizontal="center" vertical="center" wrapText="1"/>
    </xf>
    <xf numFmtId="0" fontId="9" fillId="5" borderId="0" xfId="0" applyFont="1" applyFill="1" applyAlignment="1">
      <alignment horizontal="center"/>
    </xf>
    <xf numFmtId="43" fontId="5" fillId="2" borderId="11" xfId="1" applyFont="1" applyFill="1" applyBorder="1" applyAlignment="1">
      <alignment vertical="center"/>
    </xf>
    <xf numFmtId="167" fontId="10" fillId="5" borderId="11" xfId="0" applyNumberFormat="1" applyFont="1" applyFill="1" applyBorder="1" applyAlignment="1">
      <alignment horizontal="center" vertical="center"/>
    </xf>
    <xf numFmtId="10" fontId="10" fillId="5" borderId="11" xfId="0" applyNumberFormat="1" applyFont="1" applyFill="1" applyBorder="1" applyAlignment="1">
      <alignment horizontal="right" vertical="center" wrapText="1"/>
    </xf>
    <xf numFmtId="0" fontId="12" fillId="4" borderId="9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4" fontId="9" fillId="2" borderId="7" xfId="0" applyNumberFormat="1" applyFont="1" applyFill="1" applyBorder="1" applyAlignment="1">
      <alignment vertical="center" wrapText="1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vertical="center"/>
    </xf>
    <xf numFmtId="165" fontId="12" fillId="2" borderId="0" xfId="0" applyNumberFormat="1" applyFont="1" applyFill="1" applyAlignment="1">
      <alignment vertical="center" wrapText="1"/>
    </xf>
    <xf numFmtId="10" fontId="12" fillId="2" borderId="0" xfId="0" applyNumberFormat="1" applyFont="1" applyFill="1" applyAlignment="1">
      <alignment horizontal="right" vertical="center" wrapText="1"/>
    </xf>
    <xf numFmtId="10" fontId="12" fillId="2" borderId="0" xfId="0" applyNumberFormat="1" applyFont="1" applyFill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2" fillId="2" borderId="0" xfId="0" applyFont="1" applyFill="1" applyAlignment="1">
      <alignment vertical="center"/>
    </xf>
    <xf numFmtId="0" fontId="12" fillId="0" borderId="0" xfId="0" applyFont="1" applyAlignment="1">
      <alignment horizontal="center" vertical="center"/>
    </xf>
    <xf numFmtId="165" fontId="13" fillId="0" borderId="0" xfId="0" applyNumberFormat="1" applyFont="1" applyAlignment="1">
      <alignment vertical="center"/>
    </xf>
    <xf numFmtId="4" fontId="5" fillId="2" borderId="2" xfId="0" applyNumberFormat="1" applyFont="1" applyFill="1" applyBorder="1" applyAlignment="1">
      <alignment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/>
    </xf>
    <xf numFmtId="4" fontId="5" fillId="2" borderId="11" xfId="0" applyNumberFormat="1" applyFont="1" applyFill="1" applyBorder="1" applyAlignment="1">
      <alignment horizontal="right" vertical="center"/>
    </xf>
    <xf numFmtId="0" fontId="5" fillId="0" borderId="11" xfId="0" applyFont="1" applyBorder="1" applyAlignment="1">
      <alignment vertical="center"/>
    </xf>
    <xf numFmtId="0" fontId="9" fillId="0" borderId="7" xfId="0" applyFont="1" applyBorder="1"/>
    <xf numFmtId="4" fontId="12" fillId="5" borderId="11" xfId="0" applyNumberFormat="1" applyFont="1" applyFill="1" applyBorder="1" applyAlignment="1">
      <alignment horizontal="right" vertical="center"/>
    </xf>
    <xf numFmtId="4" fontId="5" fillId="2" borderId="7" xfId="0" applyNumberFormat="1" applyFont="1" applyFill="1" applyBorder="1" applyAlignment="1">
      <alignment horizontal="right" vertical="center"/>
    </xf>
    <xf numFmtId="4" fontId="12" fillId="5" borderId="7" xfId="0" applyNumberFormat="1" applyFont="1" applyFill="1" applyBorder="1" applyAlignment="1">
      <alignment horizontal="right" vertical="center" wrapText="1"/>
    </xf>
    <xf numFmtId="4" fontId="5" fillId="3" borderId="7" xfId="0" applyNumberFormat="1" applyFont="1" applyFill="1" applyBorder="1"/>
    <xf numFmtId="4" fontId="12" fillId="5" borderId="7" xfId="0" applyNumberFormat="1" applyFont="1" applyFill="1" applyBorder="1" applyAlignment="1">
      <alignment horizontal="right" vertical="center"/>
    </xf>
    <xf numFmtId="0" fontId="9" fillId="0" borderId="11" xfId="0" applyFont="1" applyBorder="1" applyAlignment="1">
      <alignment horizontal="center"/>
    </xf>
    <xf numFmtId="4" fontId="12" fillId="5" borderId="11" xfId="0" applyNumberFormat="1" applyFont="1" applyFill="1" applyBorder="1" applyAlignment="1">
      <alignment vertical="center"/>
    </xf>
    <xf numFmtId="10" fontId="5" fillId="3" borderId="2" xfId="0" applyNumberFormat="1" applyFont="1" applyFill="1" applyBorder="1" applyAlignment="1">
      <alignment horizontal="right" vertical="center" wrapText="1"/>
    </xf>
    <xf numFmtId="10" fontId="5" fillId="3" borderId="2" xfId="0" applyNumberFormat="1" applyFont="1" applyFill="1" applyBorder="1" applyAlignment="1">
      <alignment horizontal="right" vertical="center"/>
    </xf>
    <xf numFmtId="0" fontId="5" fillId="3" borderId="6" xfId="0" applyFont="1" applyFill="1" applyBorder="1" applyAlignment="1">
      <alignment horizontal="center" vertical="center"/>
    </xf>
    <xf numFmtId="4" fontId="12" fillId="3" borderId="7" xfId="0" applyNumberFormat="1" applyFont="1" applyFill="1" applyBorder="1" applyAlignment="1">
      <alignment horizontal="right" vertical="center"/>
    </xf>
    <xf numFmtId="0" fontId="5" fillId="5" borderId="6" xfId="0" applyFont="1" applyFill="1" applyBorder="1" applyAlignment="1">
      <alignment horizontal="right" vertical="center"/>
    </xf>
    <xf numFmtId="4" fontId="5" fillId="0" borderId="0" xfId="0" applyNumberFormat="1" applyFont="1" applyAlignment="1">
      <alignment horizontal="right" vertical="center"/>
    </xf>
    <xf numFmtId="165" fontId="9" fillId="2" borderId="11" xfId="0" applyNumberFormat="1" applyFont="1" applyFill="1" applyBorder="1"/>
    <xf numFmtId="0" fontId="14" fillId="0" borderId="0" xfId="0" applyFont="1"/>
    <xf numFmtId="0" fontId="5" fillId="2" borderId="6" xfId="0" applyFont="1" applyFill="1" applyBorder="1" applyAlignment="1">
      <alignment horizontal="right" vertical="center"/>
    </xf>
    <xf numFmtId="4" fontId="9" fillId="0" borderId="0" xfId="0" applyNumberFormat="1" applyFont="1"/>
    <xf numFmtId="0" fontId="12" fillId="0" borderId="0" xfId="0" applyFont="1" applyAlignment="1">
      <alignment horizontal="left" vertical="center"/>
    </xf>
    <xf numFmtId="0" fontId="12" fillId="5" borderId="6" xfId="0" applyFont="1" applyFill="1" applyBorder="1" applyAlignment="1">
      <alignment horizontal="center" vertical="center" wrapText="1"/>
    </xf>
    <xf numFmtId="165" fontId="12" fillId="5" borderId="7" xfId="0" applyNumberFormat="1" applyFont="1" applyFill="1" applyBorder="1" applyAlignment="1">
      <alignment vertical="center" wrapText="1"/>
    </xf>
    <xf numFmtId="0" fontId="12" fillId="2" borderId="0" xfId="0" applyFont="1" applyFill="1" applyAlignment="1">
      <alignment horizontal="center" vertical="center"/>
    </xf>
    <xf numFmtId="4" fontId="12" fillId="2" borderId="0" xfId="0" applyNumberFormat="1" applyFont="1" applyFill="1" applyAlignment="1">
      <alignment horizontal="right" vertical="center" wrapText="1"/>
    </xf>
    <xf numFmtId="0" fontId="12" fillId="0" borderId="0" xfId="0" applyFont="1" applyAlignment="1">
      <alignment horizontal="right" vertical="center"/>
    </xf>
    <xf numFmtId="0" fontId="12" fillId="3" borderId="0" xfId="0" applyFont="1" applyFill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4" fontId="5" fillId="2" borderId="0" xfId="0" applyNumberFormat="1" applyFont="1" applyFill="1" applyAlignment="1">
      <alignment vertical="center" wrapText="1"/>
    </xf>
    <xf numFmtId="10" fontId="5" fillId="3" borderId="0" xfId="0" applyNumberFormat="1" applyFont="1" applyFill="1" applyAlignment="1">
      <alignment horizontal="right" vertical="center"/>
    </xf>
    <xf numFmtId="10" fontId="5" fillId="0" borderId="0" xfId="0" applyNumberFormat="1" applyFont="1" applyAlignment="1">
      <alignment horizontal="right" vertical="center"/>
    </xf>
    <xf numFmtId="4" fontId="5" fillId="0" borderId="0" xfId="0" applyNumberFormat="1" applyFont="1" applyAlignment="1">
      <alignment horizontal="center" vertical="center" wrapText="1"/>
    </xf>
    <xf numFmtId="166" fontId="5" fillId="0" borderId="0" xfId="0" applyNumberFormat="1" applyFont="1" applyAlignment="1">
      <alignment horizontal="right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6" fillId="5" borderId="7" xfId="0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6" fillId="0" borderId="0" xfId="0" applyFont="1" applyAlignment="1">
      <alignment vertical="center"/>
    </xf>
    <xf numFmtId="10" fontId="5" fillId="3" borderId="7" xfId="0" applyNumberFormat="1" applyFont="1" applyFill="1" applyBorder="1" applyAlignment="1">
      <alignment horizontal="right" vertical="center"/>
    </xf>
    <xf numFmtId="10" fontId="12" fillId="5" borderId="7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12" fontId="5" fillId="2" borderId="11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/>
    </xf>
    <xf numFmtId="10" fontId="5" fillId="3" borderId="3" xfId="0" applyNumberFormat="1" applyFont="1" applyFill="1" applyBorder="1" applyAlignment="1">
      <alignment horizontal="right" vertical="center" wrapText="1"/>
    </xf>
    <xf numFmtId="10" fontId="5" fillId="3" borderId="4" xfId="0" applyNumberFormat="1" applyFont="1" applyFill="1" applyBorder="1" applyAlignment="1">
      <alignment horizontal="right" vertical="center"/>
    </xf>
    <xf numFmtId="10" fontId="5" fillId="3" borderId="8" xfId="0" applyNumberFormat="1" applyFont="1" applyFill="1" applyBorder="1" applyAlignment="1">
      <alignment horizontal="right" vertical="center" wrapText="1"/>
    </xf>
    <xf numFmtId="10" fontId="5" fillId="2" borderId="8" xfId="0" applyNumberFormat="1" applyFont="1" applyFill="1" applyBorder="1" applyAlignment="1">
      <alignment horizontal="right" vertical="center"/>
    </xf>
    <xf numFmtId="4" fontId="5" fillId="2" borderId="5" xfId="0" applyNumberFormat="1" applyFont="1" applyFill="1" applyBorder="1" applyAlignment="1">
      <alignment horizontal="right" vertical="center" wrapText="1"/>
    </xf>
    <xf numFmtId="10" fontId="5" fillId="2" borderId="5" xfId="0" applyNumberFormat="1" applyFont="1" applyFill="1" applyBorder="1" applyAlignment="1">
      <alignment horizontal="righ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10" fontId="5" fillId="3" borderId="5" xfId="0" applyNumberFormat="1" applyFont="1" applyFill="1" applyBorder="1" applyAlignment="1">
      <alignment horizontal="right" vertical="center" wrapText="1"/>
    </xf>
    <xf numFmtId="165" fontId="12" fillId="3" borderId="0" xfId="1" applyNumberFormat="1" applyFont="1" applyFill="1" applyBorder="1" applyAlignment="1">
      <alignment horizontal="right" vertical="center" wrapText="1"/>
    </xf>
    <xf numFmtId="10" fontId="12" fillId="3" borderId="0" xfId="0" applyNumberFormat="1" applyFont="1" applyFill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/>
    <xf numFmtId="4" fontId="5" fillId="3" borderId="7" xfId="0" applyNumberFormat="1" applyFont="1" applyFill="1" applyBorder="1" applyAlignment="1">
      <alignment horizontal="right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12" fillId="7" borderId="11" xfId="0" applyFont="1" applyFill="1" applyBorder="1" applyAlignment="1">
      <alignment horizontal="center" vertical="center" wrapText="1"/>
    </xf>
    <xf numFmtId="10" fontId="12" fillId="7" borderId="11" xfId="0" applyNumberFormat="1" applyFont="1" applyFill="1" applyBorder="1" applyAlignment="1">
      <alignment horizontal="right" vertical="center" wrapText="1"/>
    </xf>
    <xf numFmtId="10" fontId="12" fillId="7" borderId="11" xfId="0" applyNumberFormat="1" applyFont="1" applyFill="1" applyBorder="1" applyAlignment="1">
      <alignment vertical="center"/>
    </xf>
    <xf numFmtId="10" fontId="12" fillId="7" borderId="11" xfId="0" applyNumberFormat="1" applyFont="1" applyFill="1" applyBorder="1" applyAlignment="1">
      <alignment horizontal="right" vertical="center"/>
    </xf>
    <xf numFmtId="43" fontId="12" fillId="3" borderId="0" xfId="1" applyFont="1" applyFill="1" applyBorder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4" fontId="5" fillId="3" borderId="11" xfId="0" applyNumberFormat="1" applyFont="1" applyFill="1" applyBorder="1" applyAlignment="1">
      <alignment horizontal="right" vertical="center" wrapText="1"/>
    </xf>
    <xf numFmtId="0" fontId="5" fillId="0" borderId="5" xfId="0" applyFont="1" applyBorder="1" applyAlignment="1">
      <alignment vertical="center" wrapText="1"/>
    </xf>
    <xf numFmtId="4" fontId="5" fillId="3" borderId="7" xfId="0" applyNumberFormat="1" applyFont="1" applyFill="1" applyBorder="1" applyAlignment="1">
      <alignment vertical="center" wrapText="1"/>
    </xf>
    <xf numFmtId="4" fontId="9" fillId="3" borderId="11" xfId="0" applyNumberFormat="1" applyFont="1" applyFill="1" applyBorder="1" applyAlignment="1">
      <alignment vertical="center" wrapText="1"/>
    </xf>
    <xf numFmtId="4" fontId="5" fillId="3" borderId="11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5" fillId="5" borderId="10" xfId="0" applyFont="1" applyFill="1" applyBorder="1" applyAlignment="1">
      <alignment horizontal="center" vertical="center"/>
    </xf>
    <xf numFmtId="10" fontId="5" fillId="2" borderId="11" xfId="0" applyNumberFormat="1" applyFont="1" applyFill="1" applyBorder="1" applyAlignment="1">
      <alignment vertical="center"/>
    </xf>
    <xf numFmtId="165" fontId="12" fillId="3" borderId="7" xfId="0" applyNumberFormat="1" applyFont="1" applyFill="1" applyBorder="1" applyAlignment="1">
      <alignment vertical="center" wrapText="1"/>
    </xf>
    <xf numFmtId="165" fontId="12" fillId="2" borderId="0" xfId="1" applyNumberFormat="1" applyFont="1" applyFill="1" applyBorder="1" applyAlignment="1">
      <alignment horizontal="right" vertical="center" wrapText="1"/>
    </xf>
    <xf numFmtId="10" fontId="12" fillId="2" borderId="0" xfId="0" applyNumberFormat="1" applyFont="1" applyFill="1" applyAlignment="1">
      <alignment vertical="center"/>
    </xf>
    <xf numFmtId="4" fontId="5" fillId="2" borderId="6" xfId="0" applyNumberFormat="1" applyFont="1" applyFill="1" applyBorder="1" applyAlignment="1">
      <alignment vertical="center" wrapText="1"/>
    </xf>
    <xf numFmtId="10" fontId="5" fillId="3" borderId="6" xfId="0" applyNumberFormat="1" applyFont="1" applyFill="1" applyBorder="1" applyAlignment="1">
      <alignment horizontal="right" vertical="center" wrapText="1"/>
    </xf>
    <xf numFmtId="4" fontId="5" fillId="2" borderId="3" xfId="0" applyNumberFormat="1" applyFont="1" applyFill="1" applyBorder="1" applyAlignment="1">
      <alignment vertical="center" wrapText="1"/>
    </xf>
    <xf numFmtId="165" fontId="9" fillId="2" borderId="7" xfId="0" applyNumberFormat="1" applyFont="1" applyFill="1" applyBorder="1" applyAlignment="1">
      <alignment horizontal="right" vertical="center" wrapText="1"/>
    </xf>
    <xf numFmtId="43" fontId="12" fillId="2" borderId="0" xfId="1" applyFont="1" applyFill="1" applyBorder="1" applyAlignment="1">
      <alignment horizontal="right" vertical="center" wrapText="1"/>
    </xf>
    <xf numFmtId="39" fontId="12" fillId="2" borderId="0" xfId="1" applyNumberFormat="1" applyFont="1" applyFill="1" applyBorder="1" applyAlignment="1">
      <alignment horizontal="right" vertical="center" wrapText="1"/>
    </xf>
    <xf numFmtId="39" fontId="5" fillId="2" borderId="11" xfId="0" applyNumberFormat="1" applyFont="1" applyFill="1" applyBorder="1" applyAlignment="1">
      <alignment vertical="center" wrapText="1"/>
    </xf>
    <xf numFmtId="39" fontId="5" fillId="3" borderId="11" xfId="0" applyNumberFormat="1" applyFont="1" applyFill="1" applyBorder="1" applyAlignment="1">
      <alignment vertical="center" wrapText="1"/>
    </xf>
    <xf numFmtId="39" fontId="5" fillId="3" borderId="7" xfId="0" applyNumberFormat="1" applyFont="1" applyFill="1" applyBorder="1" applyAlignment="1">
      <alignment horizontal="right" vertical="center" wrapText="1"/>
    </xf>
    <xf numFmtId="39" fontId="5" fillId="3" borderId="7" xfId="0" applyNumberFormat="1" applyFont="1" applyFill="1" applyBorder="1" applyAlignment="1">
      <alignment vertical="center" wrapText="1"/>
    </xf>
    <xf numFmtId="10" fontId="10" fillId="5" borderId="11" xfId="0" applyNumberFormat="1" applyFont="1" applyFill="1" applyBorder="1" applyAlignment="1">
      <alignment vertical="center" wrapText="1"/>
    </xf>
    <xf numFmtId="2" fontId="10" fillId="3" borderId="0" xfId="0" applyNumberFormat="1" applyFont="1" applyFill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5" borderId="9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9" fillId="0" borderId="3" xfId="0" applyFont="1" applyBorder="1" applyAlignment="1">
      <alignment horizontal="center" vertical="center"/>
    </xf>
    <xf numFmtId="0" fontId="12" fillId="2" borderId="0" xfId="0" applyFont="1" applyFill="1" applyAlignment="1">
      <alignment vertical="center" wrapText="1"/>
    </xf>
    <xf numFmtId="43" fontId="12" fillId="3" borderId="0" xfId="1" applyFont="1" applyFill="1" applyBorder="1" applyAlignment="1">
      <alignment vertical="center" wrapText="1"/>
    </xf>
    <xf numFmtId="0" fontId="5" fillId="3" borderId="0" xfId="0" applyFont="1" applyFill="1" applyAlignment="1">
      <alignment vertical="center" wrapText="1"/>
    </xf>
    <xf numFmtId="49" fontId="10" fillId="0" borderId="0" xfId="0" applyNumberFormat="1" applyFont="1" applyAlignment="1">
      <alignment horizontal="right"/>
    </xf>
    <xf numFmtId="0" fontId="5" fillId="6" borderId="15" xfId="0" applyFont="1" applyFill="1" applyBorder="1" applyAlignment="1">
      <alignment horizontal="center" vertical="center" wrapText="1"/>
    </xf>
    <xf numFmtId="0" fontId="9" fillId="7" borderId="11" xfId="0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39" fontId="9" fillId="2" borderId="0" xfId="0" applyNumberFormat="1" applyFont="1" applyFill="1" applyAlignment="1">
      <alignment horizontal="right" vertical="center"/>
    </xf>
    <xf numFmtId="10" fontId="9" fillId="0" borderId="0" xfId="0" applyNumberFormat="1" applyFont="1" applyAlignment="1">
      <alignment horizontal="right" vertical="center"/>
    </xf>
    <xf numFmtId="0" fontId="10" fillId="7" borderId="0" xfId="0" applyFont="1" applyFill="1" applyAlignment="1">
      <alignment vertical="center"/>
    </xf>
    <xf numFmtId="39" fontId="10" fillId="7" borderId="0" xfId="0" applyNumberFormat="1" applyFont="1" applyFill="1" applyAlignment="1">
      <alignment horizontal="right" vertical="center"/>
    </xf>
    <xf numFmtId="10" fontId="10" fillId="7" borderId="0" xfId="0" applyNumberFormat="1" applyFont="1" applyFill="1" applyAlignment="1">
      <alignment horizontal="right" vertical="center"/>
    </xf>
    <xf numFmtId="0" fontId="8" fillId="0" borderId="1" xfId="0" applyFont="1" applyBorder="1" applyAlignment="1">
      <alignment wrapText="1"/>
    </xf>
    <xf numFmtId="10" fontId="10" fillId="0" borderId="11" xfId="0" applyNumberFormat="1" applyFont="1" applyBorder="1" applyAlignment="1">
      <alignment horizontal="right"/>
    </xf>
    <xf numFmtId="10" fontId="9" fillId="0" borderId="11" xfId="0" applyNumberFormat="1" applyFont="1" applyBorder="1" applyAlignment="1">
      <alignment horizontal="right"/>
    </xf>
    <xf numFmtId="0" fontId="5" fillId="4" borderId="11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vertical="center"/>
    </xf>
    <xf numFmtId="0" fontId="12" fillId="4" borderId="11" xfId="0" applyFont="1" applyFill="1" applyBorder="1" applyAlignment="1">
      <alignment horizontal="right" vertical="center"/>
    </xf>
    <xf numFmtId="0" fontId="12" fillId="4" borderId="7" xfId="0" applyFont="1" applyFill="1" applyBorder="1" applyAlignment="1">
      <alignment horizontal="right" vertical="center"/>
    </xf>
    <xf numFmtId="165" fontId="10" fillId="2" borderId="11" xfId="0" applyNumberFormat="1" applyFont="1" applyFill="1" applyBorder="1" applyAlignment="1">
      <alignment horizontal="right" vertical="center"/>
    </xf>
    <xf numFmtId="0" fontId="12" fillId="0" borderId="11" xfId="0" applyFont="1" applyBorder="1" applyAlignment="1">
      <alignment horizontal="center" vertical="center" wrapText="1"/>
    </xf>
    <xf numFmtId="165" fontId="12" fillId="2" borderId="7" xfId="0" applyNumberFormat="1" applyFont="1" applyFill="1" applyBorder="1" applyAlignment="1">
      <alignment vertical="center" wrapText="1"/>
    </xf>
    <xf numFmtId="10" fontId="5" fillId="8" borderId="11" xfId="0" applyNumberFormat="1" applyFont="1" applyFill="1" applyBorder="1" applyAlignment="1">
      <alignment horizontal="right" vertical="center" wrapText="1"/>
    </xf>
    <xf numFmtId="0" fontId="17" fillId="2" borderId="0" xfId="0" applyFont="1" applyFill="1" applyAlignment="1">
      <alignment vertical="center"/>
    </xf>
    <xf numFmtId="0" fontId="16" fillId="0" borderId="0" xfId="0" applyFont="1"/>
    <xf numFmtId="0" fontId="4" fillId="2" borderId="0" xfId="0" applyFont="1" applyFill="1" applyAlignment="1">
      <alignment vertical="center"/>
    </xf>
    <xf numFmtId="12" fontId="5" fillId="0" borderId="6" xfId="0" applyNumberFormat="1" applyFont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/>
    </xf>
    <xf numFmtId="10" fontId="12" fillId="3" borderId="7" xfId="0" applyNumberFormat="1" applyFont="1" applyFill="1" applyBorder="1" applyAlignment="1">
      <alignment horizontal="right" vertical="center"/>
    </xf>
    <xf numFmtId="10" fontId="12" fillId="2" borderId="7" xfId="0" applyNumberFormat="1" applyFont="1" applyFill="1" applyBorder="1" applyAlignment="1">
      <alignment horizontal="right" vertical="center"/>
    </xf>
    <xf numFmtId="165" fontId="12" fillId="5" borderId="11" xfId="0" applyNumberFormat="1" applyFont="1" applyFill="1" applyBorder="1" applyAlignment="1">
      <alignment vertical="center" wrapText="1"/>
    </xf>
    <xf numFmtId="0" fontId="12" fillId="5" borderId="2" xfId="0" applyFont="1" applyFill="1" applyBorder="1" applyAlignment="1">
      <alignment horizontal="right" vertical="center" wrapText="1"/>
    </xf>
    <xf numFmtId="1" fontId="10" fillId="5" borderId="11" xfId="0" applyNumberFormat="1" applyFont="1" applyFill="1" applyBorder="1" applyAlignment="1">
      <alignment horizontal="right" vertical="center"/>
    </xf>
    <xf numFmtId="0" fontId="10" fillId="5" borderId="11" xfId="0" applyFont="1" applyFill="1" applyBorder="1" applyAlignment="1">
      <alignment horizontal="right" vertical="center"/>
    </xf>
    <xf numFmtId="49" fontId="10" fillId="5" borderId="11" xfId="0" applyNumberFormat="1" applyFont="1" applyFill="1" applyBorder="1" applyAlignment="1">
      <alignment horizontal="right" vertical="center"/>
    </xf>
    <xf numFmtId="49" fontId="10" fillId="5" borderId="7" xfId="0" applyNumberFormat="1" applyFont="1" applyFill="1" applyBorder="1" applyAlignment="1">
      <alignment horizontal="right" vertical="center"/>
    </xf>
    <xf numFmtId="0" fontId="12" fillId="5" borderId="11" xfId="0" applyFont="1" applyFill="1" applyBorder="1" applyAlignment="1">
      <alignment horizontal="right" vertical="center"/>
    </xf>
    <xf numFmtId="0" fontId="12" fillId="5" borderId="11" xfId="0" applyFont="1" applyFill="1" applyBorder="1" applyAlignment="1">
      <alignment vertical="center" wrapText="1"/>
    </xf>
    <xf numFmtId="0" fontId="10" fillId="5" borderId="7" xfId="0" applyFont="1" applyFill="1" applyBorder="1" applyAlignment="1">
      <alignment horizontal="right" vertical="center"/>
    </xf>
    <xf numFmtId="4" fontId="5" fillId="5" borderId="7" xfId="0" applyNumberFormat="1" applyFont="1" applyFill="1" applyBorder="1" applyAlignment="1">
      <alignment vertical="center" wrapText="1"/>
    </xf>
    <xf numFmtId="10" fontId="5" fillId="5" borderId="11" xfId="0" applyNumberFormat="1" applyFont="1" applyFill="1" applyBorder="1" applyAlignment="1">
      <alignment horizontal="right" vertical="center" wrapText="1"/>
    </xf>
    <xf numFmtId="10" fontId="5" fillId="5" borderId="11" xfId="0" applyNumberFormat="1" applyFont="1" applyFill="1" applyBorder="1" applyAlignment="1">
      <alignment horizontal="right" vertical="center"/>
    </xf>
    <xf numFmtId="4" fontId="5" fillId="5" borderId="8" xfId="0" applyNumberFormat="1" applyFont="1" applyFill="1" applyBorder="1" applyAlignment="1">
      <alignment vertical="center" wrapText="1"/>
    </xf>
    <xf numFmtId="10" fontId="9" fillId="5" borderId="11" xfId="0" applyNumberFormat="1" applyFont="1" applyFill="1" applyBorder="1" applyAlignment="1">
      <alignment horizontal="right" vertical="center"/>
    </xf>
    <xf numFmtId="4" fontId="5" fillId="5" borderId="11" xfId="0" applyNumberFormat="1" applyFont="1" applyFill="1" applyBorder="1" applyAlignment="1">
      <alignment vertical="center" wrapText="1"/>
    </xf>
    <xf numFmtId="4" fontId="9" fillId="5" borderId="11" xfId="0" applyNumberFormat="1" applyFont="1" applyFill="1" applyBorder="1" applyAlignment="1">
      <alignment vertical="center" wrapText="1"/>
    </xf>
    <xf numFmtId="10" fontId="9" fillId="5" borderId="11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4" fontId="5" fillId="5" borderId="7" xfId="0" applyNumberFormat="1" applyFont="1" applyFill="1" applyBorder="1" applyAlignment="1">
      <alignment horizontal="right" vertical="center" wrapText="1"/>
    </xf>
    <xf numFmtId="4" fontId="5" fillId="5" borderId="6" xfId="0" applyNumberFormat="1" applyFont="1" applyFill="1" applyBorder="1" applyAlignment="1">
      <alignment wrapText="1"/>
    </xf>
    <xf numFmtId="4" fontId="5" fillId="5" borderId="10" xfId="0" applyNumberFormat="1" applyFont="1" applyFill="1" applyBorder="1" applyAlignment="1">
      <alignment vertical="center" wrapText="1"/>
    </xf>
    <xf numFmtId="4" fontId="9" fillId="5" borderId="7" xfId="0" applyNumberFormat="1" applyFont="1" applyFill="1" applyBorder="1" applyAlignment="1">
      <alignment vertical="center" wrapText="1"/>
    </xf>
    <xf numFmtId="165" fontId="14" fillId="5" borderId="11" xfId="0" applyNumberFormat="1" applyFont="1" applyFill="1" applyBorder="1"/>
    <xf numFmtId="10" fontId="14" fillId="5" borderId="11" xfId="0" applyNumberFormat="1" applyFont="1" applyFill="1" applyBorder="1" applyAlignment="1">
      <alignment horizontal="right"/>
    </xf>
    <xf numFmtId="165" fontId="14" fillId="2" borderId="11" xfId="0" applyNumberFormat="1" applyFont="1" applyFill="1" applyBorder="1"/>
    <xf numFmtId="10" fontId="14" fillId="2" borderId="11" xfId="0" applyNumberFormat="1" applyFont="1" applyFill="1" applyBorder="1" applyAlignment="1">
      <alignment horizontal="right"/>
    </xf>
    <xf numFmtId="10" fontId="11" fillId="2" borderId="11" xfId="0" applyNumberFormat="1" applyFont="1" applyFill="1" applyBorder="1" applyAlignment="1">
      <alignment horizontal="right"/>
    </xf>
    <xf numFmtId="0" fontId="5" fillId="2" borderId="11" xfId="0" applyFont="1" applyFill="1" applyBorder="1" applyAlignment="1">
      <alignment horizontal="right" vertical="center"/>
    </xf>
    <xf numFmtId="4" fontId="9" fillId="2" borderId="8" xfId="0" applyNumberFormat="1" applyFont="1" applyFill="1" applyBorder="1" applyAlignment="1">
      <alignment vertical="center" wrapText="1"/>
    </xf>
    <xf numFmtId="4" fontId="5" fillId="5" borderId="11" xfId="0" applyNumberFormat="1" applyFont="1" applyFill="1" applyBorder="1" applyAlignment="1">
      <alignment horizontal="right" vertical="center" wrapText="1"/>
    </xf>
    <xf numFmtId="4" fontId="9" fillId="5" borderId="11" xfId="0" applyNumberFormat="1" applyFont="1" applyFill="1" applyBorder="1" applyAlignment="1">
      <alignment horizontal="right" vertical="center" wrapText="1"/>
    </xf>
    <xf numFmtId="4" fontId="5" fillId="5" borderId="3" xfId="0" applyNumberFormat="1" applyFont="1" applyFill="1" applyBorder="1" applyAlignment="1">
      <alignment wrapText="1"/>
    </xf>
    <xf numFmtId="4" fontId="9" fillId="2" borderId="13" xfId="0" applyNumberFormat="1" applyFont="1" applyFill="1" applyBorder="1" applyAlignment="1">
      <alignment vertical="center" wrapText="1"/>
    </xf>
    <xf numFmtId="39" fontId="9" fillId="2" borderId="11" xfId="0" applyNumberFormat="1" applyFont="1" applyFill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/>
    </xf>
    <xf numFmtId="4" fontId="12" fillId="5" borderId="8" xfId="0" applyNumberFormat="1" applyFont="1" applyFill="1" applyBorder="1" applyAlignment="1">
      <alignment vertical="center" wrapText="1"/>
    </xf>
    <xf numFmtId="4" fontId="10" fillId="5" borderId="11" xfId="0" applyNumberFormat="1" applyFont="1" applyFill="1" applyBorder="1" applyAlignment="1">
      <alignment vertical="center" wrapText="1"/>
    </xf>
    <xf numFmtId="4" fontId="5" fillId="2" borderId="11" xfId="0" applyNumberFormat="1" applyFont="1" applyFill="1" applyBorder="1" applyAlignment="1">
      <alignment vertical="center"/>
    </xf>
    <xf numFmtId="0" fontId="12" fillId="5" borderId="6" xfId="0" applyFont="1" applyFill="1" applyBorder="1" applyAlignment="1">
      <alignment horizontal="right" vertical="center"/>
    </xf>
    <xf numFmtId="4" fontId="10" fillId="5" borderId="7" xfId="0" applyNumberFormat="1" applyFont="1" applyFill="1" applyBorder="1" applyAlignment="1">
      <alignment vertical="center" wrapText="1"/>
    </xf>
    <xf numFmtId="0" fontId="20" fillId="0" borderId="0" xfId="0" applyFont="1"/>
    <xf numFmtId="0" fontId="14" fillId="2" borderId="0" xfId="0" applyFont="1" applyFill="1"/>
    <xf numFmtId="165" fontId="5" fillId="2" borderId="7" xfId="0" applyNumberFormat="1" applyFont="1" applyFill="1" applyBorder="1" applyAlignment="1">
      <alignment horizontal="right" vertical="center" wrapText="1"/>
    </xf>
    <xf numFmtId="165" fontId="5" fillId="2" borderId="11" xfId="0" applyNumberFormat="1" applyFont="1" applyFill="1" applyBorder="1" applyAlignment="1">
      <alignment horizontal="right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4" fontId="12" fillId="3" borderId="7" xfId="0" applyNumberFormat="1" applyFont="1" applyFill="1" applyBorder="1" applyAlignment="1">
      <alignment horizontal="right" vertical="center" wrapText="1"/>
    </xf>
    <xf numFmtId="10" fontId="5" fillId="3" borderId="0" xfId="0" applyNumberFormat="1" applyFont="1" applyFill="1" applyAlignment="1">
      <alignment horizontal="right" vertical="center" wrapText="1"/>
    </xf>
    <xf numFmtId="0" fontId="5" fillId="2" borderId="0" xfId="0" applyFont="1" applyFill="1" applyAlignment="1">
      <alignment horizontal="right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left" vertical="center" wrapText="1"/>
    </xf>
    <xf numFmtId="39" fontId="12" fillId="5" borderId="5" xfId="1" applyNumberFormat="1" applyFont="1" applyFill="1" applyBorder="1" applyAlignment="1">
      <alignment horizontal="right" vertical="center" wrapText="1"/>
    </xf>
    <xf numFmtId="10" fontId="12" fillId="5" borderId="0" xfId="0" applyNumberFormat="1" applyFont="1" applyFill="1" applyAlignment="1">
      <alignment vertical="center" wrapText="1"/>
    </xf>
    <xf numFmtId="10" fontId="12" fillId="5" borderId="0" xfId="0" applyNumberFormat="1" applyFont="1" applyFill="1" applyAlignment="1">
      <alignment horizontal="right" vertical="center"/>
    </xf>
    <xf numFmtId="10" fontId="12" fillId="5" borderId="0" xfId="0" applyNumberFormat="1" applyFont="1" applyFill="1" applyAlignment="1">
      <alignment vertical="center"/>
    </xf>
    <xf numFmtId="0" fontId="10" fillId="0" borderId="0" xfId="0" applyFont="1" applyAlignment="1">
      <alignment horizontal="right" vertical="center"/>
    </xf>
    <xf numFmtId="0" fontId="19" fillId="0" borderId="0" xfId="0" applyFont="1"/>
    <xf numFmtId="4" fontId="11" fillId="0" borderId="0" xfId="0" applyNumberFormat="1" applyFont="1"/>
    <xf numFmtId="2" fontId="11" fillId="0" borderId="0" xfId="0" applyNumberFormat="1" applyFont="1"/>
    <xf numFmtId="168" fontId="11" fillId="0" borderId="0" xfId="0" applyNumberFormat="1" applyFont="1"/>
    <xf numFmtId="165" fontId="14" fillId="2" borderId="7" xfId="0" applyNumberFormat="1" applyFont="1" applyFill="1" applyBorder="1" applyAlignment="1">
      <alignment horizontal="right" vertical="center"/>
    </xf>
    <xf numFmtId="165" fontId="14" fillId="2" borderId="7" xfId="0" applyNumberFormat="1" applyFont="1" applyFill="1" applyBorder="1" applyAlignment="1">
      <alignment vertical="center" wrapText="1"/>
    </xf>
    <xf numFmtId="4" fontId="14" fillId="2" borderId="7" xfId="0" applyNumberFormat="1" applyFont="1" applyFill="1" applyBorder="1" applyAlignment="1">
      <alignment vertical="center" wrapText="1"/>
    </xf>
    <xf numFmtId="4" fontId="15" fillId="5" borderId="11" xfId="0" applyNumberFormat="1" applyFont="1" applyFill="1" applyBorder="1" applyAlignment="1">
      <alignment horizontal="right" vertical="center"/>
    </xf>
    <xf numFmtId="4" fontId="14" fillId="2" borderId="11" xfId="0" applyNumberFormat="1" applyFont="1" applyFill="1" applyBorder="1" applyAlignment="1">
      <alignment vertical="center" wrapText="1"/>
    </xf>
    <xf numFmtId="4" fontId="22" fillId="5" borderId="11" xfId="0" applyNumberFormat="1" applyFont="1" applyFill="1" applyBorder="1" applyAlignment="1">
      <alignment horizontal="right" vertical="center" wrapText="1"/>
    </xf>
    <xf numFmtId="0" fontId="23" fillId="0" borderId="0" xfId="0" applyFont="1"/>
    <xf numFmtId="165" fontId="11" fillId="0" borderId="0" xfId="0" applyNumberFormat="1" applyFont="1"/>
    <xf numFmtId="4" fontId="9" fillId="2" borderId="11" xfId="0" applyNumberFormat="1" applyFont="1" applyFill="1" applyBorder="1" applyAlignment="1">
      <alignment horizontal="right" vertical="center" wrapText="1"/>
    </xf>
    <xf numFmtId="4" fontId="14" fillId="2" borderId="11" xfId="0" applyNumberFormat="1" applyFont="1" applyFill="1" applyBorder="1" applyAlignment="1">
      <alignment horizontal="right" vertical="center" wrapText="1"/>
    </xf>
    <xf numFmtId="4" fontId="9" fillId="2" borderId="5" xfId="0" applyNumberFormat="1" applyFont="1" applyFill="1" applyBorder="1" applyAlignment="1">
      <alignment horizontal="right" vertical="center" wrapText="1"/>
    </xf>
    <xf numFmtId="39" fontId="14" fillId="2" borderId="11" xfId="0" applyNumberFormat="1" applyFont="1" applyFill="1" applyBorder="1" applyAlignment="1">
      <alignment vertical="center" wrapText="1"/>
    </xf>
    <xf numFmtId="4" fontId="14" fillId="3" borderId="11" xfId="0" applyNumberFormat="1" applyFont="1" applyFill="1" applyBorder="1" applyAlignment="1">
      <alignment horizontal="right" vertical="center" wrapText="1"/>
    </xf>
    <xf numFmtId="0" fontId="14" fillId="2" borderId="10" xfId="0" applyFont="1" applyFill="1" applyBorder="1" applyAlignment="1">
      <alignment horizontal="center" vertical="center"/>
    </xf>
    <xf numFmtId="4" fontId="14" fillId="2" borderId="14" xfId="0" applyNumberFormat="1" applyFont="1" applyFill="1" applyBorder="1" applyAlignment="1">
      <alignment horizontal="right" vertical="center" wrapText="1"/>
    </xf>
    <xf numFmtId="165" fontId="14" fillId="2" borderId="6" xfId="0" applyNumberFormat="1" applyFont="1" applyFill="1" applyBorder="1" applyAlignment="1">
      <alignment horizontal="right" vertical="center" wrapText="1"/>
    </xf>
    <xf numFmtId="4" fontId="5" fillId="2" borderId="6" xfId="0" applyNumberFormat="1" applyFont="1" applyFill="1" applyBorder="1" applyAlignment="1">
      <alignment horizontal="right" vertical="center" wrapText="1"/>
    </xf>
    <xf numFmtId="164" fontId="10" fillId="5" borderId="7" xfId="0" applyNumberFormat="1" applyFont="1" applyFill="1" applyBorder="1" applyAlignment="1">
      <alignment horizontal="right" vertical="center"/>
    </xf>
    <xf numFmtId="4" fontId="10" fillId="5" borderId="11" xfId="0" applyNumberFormat="1" applyFont="1" applyFill="1" applyBorder="1" applyAlignment="1">
      <alignment horizontal="right" vertical="center" wrapText="1"/>
    </xf>
    <xf numFmtId="4" fontId="15" fillId="5" borderId="7" xfId="0" applyNumberFormat="1" applyFont="1" applyFill="1" applyBorder="1" applyAlignment="1">
      <alignment vertical="center" wrapText="1"/>
    </xf>
    <xf numFmtId="4" fontId="15" fillId="5" borderId="11" xfId="0" applyNumberFormat="1" applyFont="1" applyFill="1" applyBorder="1" applyAlignment="1">
      <alignment vertical="center" wrapText="1"/>
    </xf>
    <xf numFmtId="4" fontId="15" fillId="5" borderId="7" xfId="0" applyNumberFormat="1" applyFont="1" applyFill="1" applyBorder="1" applyAlignment="1">
      <alignment horizontal="right" vertical="center" wrapText="1"/>
    </xf>
    <xf numFmtId="4" fontId="18" fillId="2" borderId="11" xfId="0" applyNumberFormat="1" applyFont="1" applyFill="1" applyBorder="1" applyAlignment="1">
      <alignment vertical="center" wrapText="1"/>
    </xf>
    <xf numFmtId="4" fontId="18" fillId="2" borderId="8" xfId="0" applyNumberFormat="1" applyFont="1" applyFill="1" applyBorder="1" applyAlignment="1">
      <alignment vertical="center" wrapText="1"/>
    </xf>
    <xf numFmtId="4" fontId="18" fillId="2" borderId="2" xfId="0" applyNumberFormat="1" applyFont="1" applyFill="1" applyBorder="1" applyAlignment="1">
      <alignment vertical="center" wrapText="1"/>
    </xf>
    <xf numFmtId="4" fontId="14" fillId="3" borderId="7" xfId="0" applyNumberFormat="1" applyFont="1" applyFill="1" applyBorder="1"/>
    <xf numFmtId="4" fontId="10" fillId="5" borderId="11" xfId="0" applyNumberFormat="1" applyFont="1" applyFill="1" applyBorder="1" applyAlignment="1">
      <alignment horizontal="right" vertical="center"/>
    </xf>
    <xf numFmtId="4" fontId="9" fillId="2" borderId="11" xfId="0" applyNumberFormat="1" applyFont="1" applyFill="1" applyBorder="1" applyAlignment="1">
      <alignment horizontal="right" vertical="center"/>
    </xf>
    <xf numFmtId="4" fontId="10" fillId="5" borderId="11" xfId="0" applyNumberFormat="1" applyFont="1" applyFill="1" applyBorder="1" applyAlignment="1">
      <alignment vertical="center"/>
    </xf>
    <xf numFmtId="4" fontId="18" fillId="3" borderId="7" xfId="0" applyNumberFormat="1" applyFont="1" applyFill="1" applyBorder="1" applyAlignment="1">
      <alignment horizontal="right" vertical="center" wrapText="1"/>
    </xf>
    <xf numFmtId="4" fontId="18" fillId="2" borderId="7" xfId="0" applyNumberFormat="1" applyFont="1" applyFill="1" applyBorder="1" applyAlignment="1">
      <alignment vertical="center" wrapText="1"/>
    </xf>
    <xf numFmtId="4" fontId="3" fillId="2" borderId="11" xfId="0" applyNumberFormat="1" applyFont="1" applyFill="1" applyBorder="1" applyAlignment="1">
      <alignment vertical="center" wrapText="1"/>
    </xf>
    <xf numFmtId="39" fontId="10" fillId="5" borderId="11" xfId="1" applyNumberFormat="1" applyFont="1" applyFill="1" applyBorder="1" applyAlignment="1">
      <alignment horizontal="right" vertical="center" wrapText="1"/>
    </xf>
    <xf numFmtId="165" fontId="10" fillId="5" borderId="11" xfId="1" applyNumberFormat="1" applyFont="1" applyFill="1" applyBorder="1" applyAlignment="1">
      <alignment horizontal="right" vertical="center" wrapText="1"/>
    </xf>
    <xf numFmtId="165" fontId="10" fillId="7" borderId="11" xfId="1" applyNumberFormat="1" applyFont="1" applyFill="1" applyBorder="1" applyAlignment="1">
      <alignment horizontal="right" vertical="center" wrapText="1"/>
    </xf>
    <xf numFmtId="165" fontId="3" fillId="2" borderId="7" xfId="0" applyNumberFormat="1" applyFont="1" applyFill="1" applyBorder="1" applyAlignment="1">
      <alignment horizontal="right" vertical="center"/>
    </xf>
    <xf numFmtId="43" fontId="10" fillId="7" borderId="11" xfId="1" applyFont="1" applyFill="1" applyBorder="1" applyAlignment="1">
      <alignment horizontal="right" vertical="center" wrapText="1"/>
    </xf>
    <xf numFmtId="4" fontId="18" fillId="3" borderId="11" xfId="0" applyNumberFormat="1" applyFont="1" applyFill="1" applyBorder="1" applyAlignment="1">
      <alignment horizontal="right" vertical="center" wrapText="1"/>
    </xf>
    <xf numFmtId="43" fontId="10" fillId="5" borderId="11" xfId="1" applyFont="1" applyFill="1" applyBorder="1" applyAlignment="1">
      <alignment horizontal="right" vertical="center" wrapText="1"/>
    </xf>
    <xf numFmtId="165" fontId="18" fillId="2" borderId="7" xfId="0" applyNumberFormat="1" applyFont="1" applyFill="1" applyBorder="1" applyAlignment="1">
      <alignment vertical="center" wrapText="1"/>
    </xf>
    <xf numFmtId="165" fontId="10" fillId="5" borderId="7" xfId="1" applyNumberFormat="1" applyFont="1" applyFill="1" applyBorder="1" applyAlignment="1">
      <alignment horizontal="right" vertical="center" wrapText="1"/>
    </xf>
    <xf numFmtId="165" fontId="10" fillId="5" borderId="10" xfId="1" applyNumberFormat="1" applyFont="1" applyFill="1" applyBorder="1" applyAlignment="1">
      <alignment horizontal="right" vertical="center" wrapText="1"/>
    </xf>
    <xf numFmtId="165" fontId="3" fillId="2" borderId="4" xfId="0" applyNumberFormat="1" applyFont="1" applyFill="1" applyBorder="1" applyAlignment="1">
      <alignment vertical="center"/>
    </xf>
    <xf numFmtId="43" fontId="11" fillId="0" borderId="0" xfId="1" applyFont="1"/>
    <xf numFmtId="0" fontId="10" fillId="0" borderId="6" xfId="0" applyFont="1" applyBorder="1" applyAlignment="1">
      <alignment horizontal="left" vertical="center"/>
    </xf>
    <xf numFmtId="43" fontId="5" fillId="0" borderId="0" xfId="1" applyFont="1" applyBorder="1" applyAlignment="1">
      <alignment horizontal="left" vertical="center"/>
    </xf>
    <xf numFmtId="4" fontId="10" fillId="5" borderId="7" xfId="0" applyNumberFormat="1" applyFont="1" applyFill="1" applyBorder="1" applyAlignment="1">
      <alignment horizontal="right" vertical="center"/>
    </xf>
    <xf numFmtId="39" fontId="10" fillId="5" borderId="6" xfId="0" applyNumberFormat="1" applyFont="1" applyFill="1" applyBorder="1" applyAlignment="1">
      <alignment vertical="center" wrapText="1"/>
    </xf>
    <xf numFmtId="165" fontId="10" fillId="5" borderId="7" xfId="0" applyNumberFormat="1" applyFont="1" applyFill="1" applyBorder="1" applyAlignment="1">
      <alignment horizontal="right" vertical="center" wrapText="1"/>
    </xf>
    <xf numFmtId="0" fontId="12" fillId="5" borderId="7" xfId="0" applyFont="1" applyFill="1" applyBorder="1" applyAlignment="1">
      <alignment horizontal="right" vertical="center"/>
    </xf>
    <xf numFmtId="49" fontId="12" fillId="5" borderId="7" xfId="0" applyNumberFormat="1" applyFont="1" applyFill="1" applyBorder="1" applyAlignment="1">
      <alignment horizontal="right" vertical="center"/>
    </xf>
    <xf numFmtId="49" fontId="12" fillId="5" borderId="2" xfId="0" applyNumberFormat="1" applyFont="1" applyFill="1" applyBorder="1" applyAlignment="1">
      <alignment horizontal="right" vertical="center" wrapText="1"/>
    </xf>
    <xf numFmtId="49" fontId="5" fillId="4" borderId="12" xfId="0" applyNumberFormat="1" applyFont="1" applyFill="1" applyBorder="1" applyAlignment="1">
      <alignment horizontal="right" vertical="center" wrapText="1"/>
    </xf>
    <xf numFmtId="4" fontId="10" fillId="2" borderId="11" xfId="0" applyNumberFormat="1" applyFont="1" applyFill="1" applyBorder="1" applyAlignment="1">
      <alignment vertical="center" wrapText="1"/>
    </xf>
    <xf numFmtId="0" fontId="5" fillId="2" borderId="0" xfId="0" applyFont="1" applyFill="1" applyAlignment="1">
      <alignment horizontal="center" vertical="center"/>
    </xf>
    <xf numFmtId="39" fontId="28" fillId="5" borderId="11" xfId="1" applyNumberFormat="1" applyFont="1" applyFill="1" applyBorder="1" applyAlignment="1">
      <alignment horizontal="right" vertical="center" wrapText="1"/>
    </xf>
    <xf numFmtId="165" fontId="14" fillId="2" borderId="11" xfId="0" applyNumberFormat="1" applyFont="1" applyFill="1" applyBorder="1" applyAlignment="1">
      <alignment vertical="center"/>
    </xf>
    <xf numFmtId="0" fontId="12" fillId="2" borderId="7" xfId="0" applyFont="1" applyFill="1" applyBorder="1" applyAlignment="1">
      <alignment horizontal="left" vertical="center"/>
    </xf>
    <xf numFmtId="165" fontId="9" fillId="2" borderId="7" xfId="0" applyNumberFormat="1" applyFont="1" applyFill="1" applyBorder="1" applyAlignment="1">
      <alignment vertical="center" wrapText="1"/>
    </xf>
    <xf numFmtId="165" fontId="5" fillId="2" borderId="10" xfId="0" applyNumberFormat="1" applyFont="1" applyFill="1" applyBorder="1" applyAlignment="1">
      <alignment horizontal="right" vertical="center" wrapText="1"/>
    </xf>
    <xf numFmtId="4" fontId="18" fillId="3" borderId="7" xfId="0" applyNumberFormat="1" applyFont="1" applyFill="1" applyBorder="1"/>
    <xf numFmtId="4" fontId="18" fillId="3" borderId="11" xfId="0" applyNumberFormat="1" applyFont="1" applyFill="1" applyBorder="1"/>
    <xf numFmtId="4" fontId="15" fillId="3" borderId="7" xfId="0" applyNumberFormat="1" applyFont="1" applyFill="1" applyBorder="1" applyAlignment="1">
      <alignment horizontal="right" vertical="center"/>
    </xf>
    <xf numFmtId="165" fontId="14" fillId="5" borderId="11" xfId="0" applyNumberFormat="1" applyFont="1" applyFill="1" applyBorder="1" applyAlignment="1">
      <alignment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12" fillId="5" borderId="6" xfId="0" applyFont="1" applyFill="1" applyBorder="1" applyAlignment="1">
      <alignment horizontal="left" vertical="center" wrapText="1"/>
    </xf>
    <xf numFmtId="0" fontId="12" fillId="5" borderId="7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6" fillId="0" borderId="0" xfId="2"/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/>
    </xf>
    <xf numFmtId="0" fontId="10" fillId="2" borderId="0" xfId="0" applyFont="1" applyFill="1" applyAlignment="1">
      <alignment horizontal="left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2" borderId="0" xfId="0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12" fillId="2" borderId="0" xfId="0" applyFont="1" applyFill="1" applyAlignment="1">
      <alignment horizontal="left" vertical="center" wrapText="1"/>
    </xf>
    <xf numFmtId="0" fontId="12" fillId="0" borderId="6" xfId="0" applyFont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5" borderId="6" xfId="0" applyFont="1" applyFill="1" applyBorder="1" applyAlignment="1">
      <alignment horizontal="left" vertical="center"/>
    </xf>
    <xf numFmtId="0" fontId="12" fillId="5" borderId="7" xfId="0" applyFont="1" applyFill="1" applyBorder="1" applyAlignment="1">
      <alignment horizontal="left" vertical="center"/>
    </xf>
    <xf numFmtId="0" fontId="5" fillId="5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 wrapText="1"/>
    </xf>
    <xf numFmtId="0" fontId="4" fillId="0" borderId="0" xfId="0" applyFont="1" applyAlignment="1">
      <alignment horizontal="center" vertical="top" wrapText="1"/>
    </xf>
    <xf numFmtId="0" fontId="12" fillId="5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0" fillId="2" borderId="6" xfId="0" applyFont="1" applyFill="1" applyBorder="1" applyAlignment="1">
      <alignment horizontal="left" vertical="center"/>
    </xf>
    <xf numFmtId="0" fontId="12" fillId="5" borderId="6" xfId="0" applyFont="1" applyFill="1" applyBorder="1" applyAlignment="1">
      <alignment vertical="center"/>
    </xf>
    <xf numFmtId="0" fontId="12" fillId="5" borderId="7" xfId="0" applyFont="1" applyFill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12" fillId="4" borderId="6" xfId="0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5" fillId="0" borderId="0" xfId="0" applyFont="1"/>
    <xf numFmtId="0" fontId="5" fillId="3" borderId="0" xfId="0" applyFont="1" applyFill="1" applyAlignment="1">
      <alignment horizontal="left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left" vertical="center"/>
    </xf>
    <xf numFmtId="0" fontId="5" fillId="5" borderId="7" xfId="0" applyFont="1" applyFill="1" applyBorder="1" applyAlignment="1">
      <alignment horizontal="left" vertical="center"/>
    </xf>
    <xf numFmtId="0" fontId="12" fillId="0" borderId="7" xfId="0" applyFont="1" applyBorder="1" applyAlignment="1">
      <alignment horizontal="left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left" vertical="center" wrapText="1"/>
    </xf>
    <xf numFmtId="0" fontId="12" fillId="3" borderId="0" xfId="0" applyFont="1" applyFill="1" applyAlignment="1">
      <alignment vertical="center" wrapText="1"/>
    </xf>
    <xf numFmtId="0" fontId="9" fillId="3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4" fontId="9" fillId="0" borderId="0" xfId="0" applyNumberFormat="1" applyFont="1" applyAlignment="1">
      <alignment horizontal="left"/>
    </xf>
    <xf numFmtId="165" fontId="5" fillId="2" borderId="8" xfId="0" applyNumberFormat="1" applyFont="1" applyFill="1" applyBorder="1" applyAlignment="1">
      <alignment horizontal="right" vertical="center" wrapText="1"/>
    </xf>
    <xf numFmtId="0" fontId="9" fillId="0" borderId="7" xfId="0" applyFont="1" applyBorder="1" applyAlignment="1">
      <alignment horizontal="left" vertical="top" wrapText="1"/>
    </xf>
    <xf numFmtId="165" fontId="10" fillId="5" borderId="11" xfId="0" applyNumberFormat="1" applyFont="1" applyFill="1" applyBorder="1" applyAlignment="1">
      <alignment vertical="center" wrapText="1"/>
    </xf>
    <xf numFmtId="165" fontId="10" fillId="4" borderId="4" xfId="0" applyNumberFormat="1" applyFont="1" applyFill="1" applyBorder="1" applyAlignment="1">
      <alignment vertical="center"/>
    </xf>
    <xf numFmtId="0" fontId="10" fillId="2" borderId="11" xfId="0" applyFont="1" applyFill="1" applyBorder="1" applyAlignment="1">
      <alignment horizontal="right" vertical="center"/>
    </xf>
    <xf numFmtId="0" fontId="5" fillId="2" borderId="6" xfId="0" applyFont="1" applyFill="1" applyBorder="1" applyAlignment="1">
      <alignment vertical="center"/>
    </xf>
    <xf numFmtId="0" fontId="12" fillId="2" borderId="11" xfId="0" applyFont="1" applyFill="1" applyBorder="1" applyAlignment="1">
      <alignment horizontal="right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vertical="center"/>
    </xf>
    <xf numFmtId="0" fontId="14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 wrapText="1"/>
    </xf>
    <xf numFmtId="0" fontId="10" fillId="5" borderId="6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18" fillId="5" borderId="11" xfId="0" applyFont="1" applyFill="1" applyBorder="1" applyAlignment="1">
      <alignment horizontal="center" vertical="center"/>
    </xf>
    <xf numFmtId="4" fontId="3" fillId="5" borderId="7" xfId="0" applyNumberFormat="1" applyFont="1" applyFill="1" applyBorder="1" applyAlignment="1">
      <alignment vertical="center" wrapText="1"/>
    </xf>
    <xf numFmtId="0" fontId="5" fillId="5" borderId="11" xfId="0" applyFont="1" applyFill="1" applyBorder="1" applyAlignment="1">
      <alignment horizontal="left" vertical="top"/>
    </xf>
    <xf numFmtId="0" fontId="14" fillId="5" borderId="6" xfId="0" applyFont="1" applyFill="1" applyBorder="1" applyAlignment="1">
      <alignment horizontal="right" vertical="center"/>
    </xf>
    <xf numFmtId="0" fontId="14" fillId="5" borderId="6" xfId="0" applyFont="1" applyFill="1" applyBorder="1" applyAlignment="1">
      <alignment horizontal="left" vertical="center"/>
    </xf>
    <xf numFmtId="0" fontId="14" fillId="5" borderId="7" xfId="0" applyFont="1" applyFill="1" applyBorder="1" applyAlignment="1">
      <alignment horizontal="left" vertical="center"/>
    </xf>
    <xf numFmtId="0" fontId="10" fillId="5" borderId="6" xfId="0" applyFont="1" applyFill="1" applyBorder="1" applyAlignment="1">
      <alignment horizontal="right" vertical="center"/>
    </xf>
    <xf numFmtId="43" fontId="14" fillId="0" borderId="0" xfId="1" applyFont="1"/>
    <xf numFmtId="169" fontId="10" fillId="0" borderId="0" xfId="1" applyNumberFormat="1" applyFont="1" applyBorder="1" applyAlignment="1">
      <alignment horizontal="right" vertical="center"/>
    </xf>
    <xf numFmtId="0" fontId="12" fillId="2" borderId="0" xfId="0" applyFont="1" applyFill="1" applyAlignment="1">
      <alignment horizontal="right" vertical="center"/>
    </xf>
    <xf numFmtId="0" fontId="17" fillId="0" borderId="0" xfId="0" applyFont="1" applyAlignment="1">
      <alignment horizontal="left" vertical="center"/>
    </xf>
    <xf numFmtId="43" fontId="6" fillId="0" borderId="11" xfId="1" applyFont="1" applyBorder="1" applyAlignment="1">
      <alignment horizontal="right"/>
    </xf>
    <xf numFmtId="165" fontId="14" fillId="2" borderId="11" xfId="0" applyNumberFormat="1" applyFont="1" applyFill="1" applyBorder="1" applyAlignment="1">
      <alignment horizontal="right" vertical="center"/>
    </xf>
    <xf numFmtId="165" fontId="14" fillId="2" borderId="11" xfId="0" applyNumberFormat="1" applyFont="1" applyFill="1" applyBorder="1" applyAlignment="1">
      <alignment vertical="center" wrapText="1"/>
    </xf>
    <xf numFmtId="43" fontId="11" fillId="0" borderId="11" xfId="1" applyFont="1" applyBorder="1"/>
    <xf numFmtId="0" fontId="29" fillId="0" borderId="0" xfId="0" applyFont="1" applyAlignment="1">
      <alignment horizontal="left"/>
    </xf>
    <xf numFmtId="0" fontId="4" fillId="2" borderId="0" xfId="0" applyFont="1" applyFill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31" fillId="0" borderId="0" xfId="0" applyFont="1"/>
    <xf numFmtId="0" fontId="32" fillId="0" borderId="0" xfId="0" applyFont="1" applyAlignment="1">
      <alignment horizontal="right"/>
    </xf>
    <xf numFmtId="0" fontId="12" fillId="5" borderId="15" xfId="0" applyFont="1" applyFill="1" applyBorder="1" applyAlignment="1">
      <alignment horizontal="center" vertical="center" wrapText="1"/>
    </xf>
    <xf numFmtId="165" fontId="10" fillId="5" borderId="15" xfId="1" applyNumberFormat="1" applyFont="1" applyFill="1" applyBorder="1" applyAlignment="1">
      <alignment horizontal="right" vertical="center" wrapText="1"/>
    </xf>
    <xf numFmtId="10" fontId="12" fillId="5" borderId="15" xfId="0" applyNumberFormat="1" applyFont="1" applyFill="1" applyBorder="1" applyAlignment="1">
      <alignment horizontal="right" vertical="center" wrapText="1"/>
    </xf>
    <xf numFmtId="10" fontId="12" fillId="5" borderId="15" xfId="0" applyNumberFormat="1" applyFont="1" applyFill="1" applyBorder="1" applyAlignment="1">
      <alignment horizontal="right" vertical="center"/>
    </xf>
    <xf numFmtId="10" fontId="12" fillId="5" borderId="15" xfId="0" applyNumberFormat="1" applyFont="1" applyFill="1" applyBorder="1" applyAlignment="1">
      <alignment vertical="center"/>
    </xf>
    <xf numFmtId="165" fontId="10" fillId="5" borderId="11" xfId="0" applyNumberFormat="1" applyFont="1" applyFill="1" applyBorder="1" applyAlignment="1">
      <alignment horizontal="right" vertical="center" wrapText="1"/>
    </xf>
    <xf numFmtId="165" fontId="10" fillId="5" borderId="7" xfId="0" applyNumberFormat="1" applyFont="1" applyFill="1" applyBorder="1" applyAlignment="1">
      <alignment vertical="center" wrapText="1"/>
    </xf>
    <xf numFmtId="4" fontId="10" fillId="5" borderId="6" xfId="0" applyNumberFormat="1" applyFont="1" applyFill="1" applyBorder="1" applyAlignment="1">
      <alignment vertical="center" wrapText="1"/>
    </xf>
    <xf numFmtId="0" fontId="3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/>
    <xf numFmtId="0" fontId="15" fillId="0" borderId="0" xfId="0" applyFont="1"/>
    <xf numFmtId="0" fontId="5" fillId="2" borderId="0" xfId="0" applyFont="1" applyFill="1" applyAlignment="1">
      <alignment horizontal="left" vertical="center"/>
    </xf>
    <xf numFmtId="0" fontId="5" fillId="0" borderId="0" xfId="0" applyFont="1" applyAlignment="1">
      <alignment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165" fontId="15" fillId="2" borderId="11" xfId="0" applyNumberFormat="1" applyFont="1" applyFill="1" applyBorder="1" applyAlignment="1">
      <alignment horizontal="right" vertical="center"/>
    </xf>
    <xf numFmtId="165" fontId="15" fillId="2" borderId="11" xfId="0" applyNumberFormat="1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left" vertical="center"/>
    </xf>
    <xf numFmtId="2" fontId="6" fillId="0" borderId="11" xfId="1" applyNumberFormat="1" applyFont="1" applyBorder="1" applyAlignment="1">
      <alignment horizontal="right"/>
    </xf>
    <xf numFmtId="0" fontId="5" fillId="2" borderId="11" xfId="0" applyFont="1" applyFill="1" applyBorder="1" applyAlignment="1">
      <alignment horizontal="left" vertical="center" wrapText="1"/>
    </xf>
    <xf numFmtId="39" fontId="12" fillId="2" borderId="11" xfId="0" applyNumberFormat="1" applyFont="1" applyFill="1" applyBorder="1" applyAlignment="1">
      <alignment vertical="center" wrapText="1"/>
    </xf>
    <xf numFmtId="39" fontId="9" fillId="2" borderId="11" xfId="0" applyNumberFormat="1" applyFont="1" applyFill="1" applyBorder="1" applyAlignment="1">
      <alignment vertical="center"/>
    </xf>
    <xf numFmtId="39" fontId="10" fillId="2" borderId="11" xfId="0" applyNumberFormat="1" applyFont="1" applyFill="1" applyBorder="1" applyAlignment="1">
      <alignment vertical="center" wrapText="1"/>
    </xf>
    <xf numFmtId="165" fontId="9" fillId="2" borderId="11" xfId="0" applyNumberFormat="1" applyFont="1" applyFill="1" applyBorder="1" applyAlignment="1">
      <alignment horizontal="right" vertical="center" wrapText="1"/>
    </xf>
    <xf numFmtId="166" fontId="9" fillId="2" borderId="0" xfId="0" applyNumberFormat="1" applyFont="1" applyFill="1" applyAlignment="1">
      <alignment vertical="center"/>
    </xf>
    <xf numFmtId="0" fontId="34" fillId="2" borderId="0" xfId="0" applyFont="1" applyFill="1" applyAlignment="1">
      <alignment horizontal="left" vertical="center"/>
    </xf>
    <xf numFmtId="166" fontId="9" fillId="2" borderId="0" xfId="0" applyNumberFormat="1" applyFont="1" applyFill="1" applyAlignment="1">
      <alignment horizontal="right" vertical="center"/>
    </xf>
    <xf numFmtId="0" fontId="9" fillId="2" borderId="0" xfId="0" applyFont="1" applyFill="1" applyAlignment="1">
      <alignment horizontal="left"/>
    </xf>
    <xf numFmtId="170" fontId="15" fillId="0" borderId="0" xfId="0" applyNumberFormat="1" applyFont="1"/>
    <xf numFmtId="4" fontId="5" fillId="3" borderId="11" xfId="0" applyNumberFormat="1" applyFont="1" applyFill="1" applyBorder="1"/>
    <xf numFmtId="4" fontId="5" fillId="3" borderId="12" xfId="0" applyNumberFormat="1" applyFont="1" applyFill="1" applyBorder="1"/>
    <xf numFmtId="4" fontId="5" fillId="3" borderId="4" xfId="0" applyNumberFormat="1" applyFont="1" applyFill="1" applyBorder="1"/>
    <xf numFmtId="43" fontId="12" fillId="2" borderId="11" xfId="1" applyFont="1" applyFill="1" applyBorder="1" applyAlignment="1">
      <alignment vertical="center"/>
    </xf>
    <xf numFmtId="0" fontId="0" fillId="0" borderId="0" xfId="0"/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0" xfId="0"/>
    <xf numFmtId="0" fontId="9" fillId="0" borderId="0" xfId="0" applyFont="1" applyAlignment="1">
      <alignment horizontal="left"/>
    </xf>
    <xf numFmtId="0" fontId="6" fillId="0" borderId="0" xfId="2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/>
    <xf numFmtId="0" fontId="9" fillId="0" borderId="0" xfId="0" applyFont="1" applyAlignment="1">
      <alignment horizontal="left"/>
    </xf>
    <xf numFmtId="0" fontId="6" fillId="0" borderId="0" xfId="2" applyBorder="1"/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0" xfId="0"/>
    <xf numFmtId="0" fontId="5" fillId="2" borderId="11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6" fillId="0" borderId="0" xfId="2"/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0" fillId="0" borderId="0" xfId="0"/>
    <xf numFmtId="0" fontId="6" fillId="0" borderId="0" xfId="2"/>
    <xf numFmtId="10" fontId="5" fillId="2" borderId="8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12" fillId="5" borderId="6" xfId="0" applyFont="1" applyFill="1" applyBorder="1" applyAlignment="1">
      <alignment horizontal="left" vertical="center" wrapText="1"/>
    </xf>
    <xf numFmtId="0" fontId="12" fillId="5" borderId="7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4" fillId="2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left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3" borderId="0" xfId="0" applyFont="1" applyFill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vertical="center" wrapText="1"/>
    </xf>
    <xf numFmtId="0" fontId="9" fillId="0" borderId="6" xfId="0" applyFont="1" applyBorder="1" applyAlignment="1">
      <alignment horizontal="left" vertical="justify" wrapText="1"/>
    </xf>
    <xf numFmtId="0" fontId="9" fillId="0" borderId="7" xfId="0" applyFont="1" applyBorder="1" applyAlignment="1">
      <alignment horizontal="left" vertical="justify" wrapText="1"/>
    </xf>
    <xf numFmtId="0" fontId="9" fillId="0" borderId="0" xfId="0" applyFont="1" applyAlignment="1">
      <alignment vertical="center"/>
    </xf>
    <xf numFmtId="0" fontId="9" fillId="3" borderId="0" xfId="0" applyFont="1" applyFill="1" applyAlignment="1">
      <alignment vertical="center"/>
    </xf>
    <xf numFmtId="0" fontId="12" fillId="5" borderId="3" xfId="0" applyFont="1" applyFill="1" applyBorder="1" applyAlignment="1">
      <alignment horizontal="left" vertical="center" wrapText="1"/>
    </xf>
    <xf numFmtId="0" fontId="12" fillId="5" borderId="4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justify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2"/>
    <xf numFmtId="0" fontId="9" fillId="3" borderId="6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3" borderId="0" xfId="0" applyFont="1" applyFill="1" applyAlignment="1">
      <alignment vertical="center" wrapText="1"/>
    </xf>
    <xf numFmtId="0" fontId="6" fillId="0" borderId="0" xfId="0" applyFont="1" applyAlignment="1">
      <alignment horizontal="left" vertical="center"/>
    </xf>
    <xf numFmtId="0" fontId="0" fillId="0" borderId="0" xfId="0"/>
    <xf numFmtId="0" fontId="12" fillId="7" borderId="6" xfId="0" applyFont="1" applyFill="1" applyBorder="1" applyAlignment="1">
      <alignment horizontal="left" vertical="center" wrapText="1"/>
    </xf>
    <xf numFmtId="0" fontId="12" fillId="7" borderId="7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left"/>
    </xf>
    <xf numFmtId="0" fontId="9" fillId="2" borderId="6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 wrapText="1"/>
    </xf>
    <xf numFmtId="0" fontId="12" fillId="2" borderId="11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12" fillId="5" borderId="6" xfId="0" applyFont="1" applyFill="1" applyBorder="1" applyAlignment="1">
      <alignment horizontal="left" vertical="center"/>
    </xf>
    <xf numFmtId="0" fontId="12" fillId="5" borderId="7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7" fillId="0" borderId="0" xfId="0" applyFont="1" applyAlignment="1">
      <alignment horizontal="left" vertical="center"/>
    </xf>
    <xf numFmtId="0" fontId="12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7" fillId="2" borderId="0" xfId="0" applyFont="1" applyFill="1" applyAlignment="1">
      <alignment horizontal="left" vertical="center"/>
    </xf>
    <xf numFmtId="0" fontId="5" fillId="5" borderId="6" xfId="0" applyFont="1" applyFill="1" applyBorder="1" applyAlignment="1">
      <alignment horizontal="left" vertical="center"/>
    </xf>
    <xf numFmtId="0" fontId="5" fillId="5" borderId="7" xfId="0" applyFont="1" applyFill="1" applyBorder="1" applyAlignment="1">
      <alignment horizontal="left" vertical="center"/>
    </xf>
    <xf numFmtId="0" fontId="9" fillId="0" borderId="6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12" fillId="4" borderId="6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10" fontId="12" fillId="5" borderId="6" xfId="0" applyNumberFormat="1" applyFont="1" applyFill="1" applyBorder="1" applyAlignment="1">
      <alignment horizontal="right" vertical="center"/>
    </xf>
    <xf numFmtId="10" fontId="12" fillId="5" borderId="7" xfId="0" applyNumberFormat="1" applyFont="1" applyFill="1" applyBorder="1" applyAlignment="1">
      <alignment horizontal="right" vertical="center"/>
    </xf>
    <xf numFmtId="0" fontId="15" fillId="0" borderId="0" xfId="0" applyFont="1"/>
    <xf numFmtId="0" fontId="21" fillId="0" borderId="0" xfId="0" applyFont="1"/>
    <xf numFmtId="0" fontId="9" fillId="2" borderId="0" xfId="0" applyFont="1" applyFill="1" applyAlignment="1">
      <alignment horizontal="left" vertical="center"/>
    </xf>
    <xf numFmtId="0" fontId="10" fillId="5" borderId="6" xfId="0" applyFont="1" applyFill="1" applyBorder="1" applyAlignment="1">
      <alignment horizontal="left" vertical="center" wrapText="1"/>
    </xf>
    <xf numFmtId="0" fontId="10" fillId="5" borderId="7" xfId="0" applyFont="1" applyFill="1" applyBorder="1" applyAlignment="1">
      <alignment horizontal="left" vertical="center" wrapText="1"/>
    </xf>
    <xf numFmtId="10" fontId="5" fillId="0" borderId="6" xfId="0" applyNumberFormat="1" applyFont="1" applyBorder="1" applyAlignment="1">
      <alignment horizontal="right" vertical="center"/>
    </xf>
    <xf numFmtId="10" fontId="5" fillId="0" borderId="7" xfId="0" applyNumberFormat="1" applyFont="1" applyBorder="1" applyAlignment="1">
      <alignment horizontal="right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2" fillId="4" borderId="6" xfId="0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0" fillId="5" borderId="6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9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17" fillId="5" borderId="11" xfId="0" applyFont="1" applyFill="1" applyBorder="1" applyAlignment="1">
      <alignment horizontal="left" vertical="center"/>
    </xf>
    <xf numFmtId="0" fontId="12" fillId="2" borderId="6" xfId="0" applyFont="1" applyFill="1" applyBorder="1" applyAlignment="1">
      <alignment vertical="center" wrapText="1"/>
    </xf>
    <xf numFmtId="0" fontId="12" fillId="2" borderId="7" xfId="0" applyFont="1" applyFill="1" applyBorder="1" applyAlignment="1">
      <alignment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12" fillId="5" borderId="11" xfId="0" applyFont="1" applyFill="1" applyBorder="1" applyAlignment="1">
      <alignment horizontal="left" vertical="center"/>
    </xf>
    <xf numFmtId="0" fontId="12" fillId="4" borderId="11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4" borderId="6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left" vertical="center"/>
    </xf>
    <xf numFmtId="0" fontId="12" fillId="5" borderId="6" xfId="0" applyFont="1" applyFill="1" applyBorder="1" applyAlignment="1">
      <alignment horizontal="center" vertical="center"/>
    </xf>
    <xf numFmtId="0" fontId="12" fillId="5" borderId="7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vertical="center"/>
    </xf>
    <xf numFmtId="0" fontId="12" fillId="5" borderId="7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top" wrapText="1"/>
    </xf>
    <xf numFmtId="0" fontId="7" fillId="3" borderId="0" xfId="0" applyFont="1" applyFill="1" applyAlignment="1">
      <alignment horizontal="center" wrapText="1"/>
    </xf>
    <xf numFmtId="0" fontId="7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266699</xdr:colOff>
      <xdr:row>1</xdr:row>
      <xdr:rowOff>57152</xdr:rowOff>
    </xdr:from>
    <xdr:to>
      <xdr:col>2</xdr:col>
      <xdr:colOff>76200</xdr:colOff>
      <xdr:row>6</xdr:row>
      <xdr:rowOff>95251</xdr:rowOff>
    </xdr:to>
    <xdr:pic>
      <xdr:nvPicPr>
        <xdr:cNvPr id="2" name="Picture 5" descr="85px-Coat_of_arms_of_Kosovo_sv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699" y="266702"/>
          <a:ext cx="962026" cy="1085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561955</xdr:colOff>
      <xdr:row>1</xdr:row>
      <xdr:rowOff>95630</xdr:rowOff>
    </xdr:from>
    <xdr:to>
      <xdr:col>8</xdr:col>
      <xdr:colOff>342928</xdr:colOff>
      <xdr:row>6</xdr:row>
      <xdr:rowOff>143285</xdr:rowOff>
    </xdr:to>
    <xdr:pic>
      <xdr:nvPicPr>
        <xdr:cNvPr id="3" name="Picture 4" descr="amblem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 rot="21563546" flipV="1">
          <a:off x="5991205" y="305180"/>
          <a:ext cx="943023" cy="1095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6</xdr:col>
      <xdr:colOff>457200</xdr:colOff>
      <xdr:row>13</xdr:row>
      <xdr:rowOff>209550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886450" y="293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97"/>
  <sheetViews>
    <sheetView tabSelected="1" zoomScaleNormal="100" workbookViewId="0">
      <selection activeCell="K8" sqref="K8"/>
    </sheetView>
  </sheetViews>
  <sheetFormatPr defaultRowHeight="15"/>
  <cols>
    <col min="1" max="1" width="8" customWidth="1"/>
    <col min="2" max="2" width="9.28515625" bestFit="1" customWidth="1"/>
    <col min="3" max="3" width="26.42578125" customWidth="1"/>
    <col min="4" max="4" width="11" customWidth="1"/>
    <col min="5" max="5" width="15.42578125" customWidth="1"/>
    <col min="6" max="6" width="11.7109375" bestFit="1" customWidth="1"/>
    <col min="7" max="7" width="8.85546875" customWidth="1"/>
    <col min="8" max="8" width="9" customWidth="1"/>
    <col min="9" max="9" width="13.28515625" customWidth="1"/>
    <col min="11" max="11" width="17.140625" customWidth="1"/>
    <col min="12" max="12" width="17.85546875" customWidth="1"/>
    <col min="13" max="13" width="15.140625" customWidth="1"/>
    <col min="14" max="14" width="18.85546875" customWidth="1"/>
    <col min="15" max="15" width="13.5703125" bestFit="1" customWidth="1"/>
    <col min="16" max="16" width="12.140625" customWidth="1"/>
    <col min="17" max="17" width="12.42578125" bestFit="1" customWidth="1"/>
    <col min="18" max="18" width="16.85546875" customWidth="1"/>
    <col min="19" max="19" width="11" bestFit="1" customWidth="1"/>
    <col min="21" max="21" width="12.42578125" bestFit="1" customWidth="1"/>
  </cols>
  <sheetData>
    <row r="1" spans="1:9" ht="16.5">
      <c r="A1" s="8"/>
      <c r="B1" s="8"/>
      <c r="C1" s="8"/>
      <c r="D1" s="8"/>
      <c r="E1" s="8"/>
      <c r="F1" s="8"/>
      <c r="G1" s="8"/>
      <c r="H1" s="8"/>
      <c r="I1" s="8"/>
    </row>
    <row r="2" spans="1:9" ht="16.5">
      <c r="A2" s="774" t="s">
        <v>0</v>
      </c>
      <c r="B2" s="774"/>
      <c r="C2" s="774"/>
      <c r="D2" s="774"/>
      <c r="E2" s="774"/>
      <c r="F2" s="774"/>
      <c r="G2" s="774"/>
      <c r="H2" s="774"/>
      <c r="I2" s="774"/>
    </row>
    <row r="3" spans="1:9" ht="16.5" customHeight="1">
      <c r="A3" s="775" t="s">
        <v>1</v>
      </c>
      <c r="B3" s="775"/>
      <c r="C3" s="775"/>
      <c r="D3" s="775"/>
      <c r="E3" s="775"/>
      <c r="F3" s="775"/>
      <c r="G3" s="775"/>
      <c r="H3" s="775"/>
      <c r="I3" s="775"/>
    </row>
    <row r="4" spans="1:9" ht="16.5" customHeight="1">
      <c r="A4" s="776" t="s">
        <v>2</v>
      </c>
      <c r="B4" s="776"/>
      <c r="C4" s="776"/>
      <c r="D4" s="776"/>
      <c r="E4" s="776"/>
      <c r="F4" s="776"/>
      <c r="G4" s="776"/>
      <c r="H4" s="776"/>
      <c r="I4" s="776"/>
    </row>
    <row r="5" spans="1:9" ht="16.5" customHeight="1">
      <c r="A5" s="776" t="s">
        <v>3</v>
      </c>
      <c r="B5" s="776"/>
      <c r="C5" s="776"/>
      <c r="D5" s="776"/>
      <c r="E5" s="776"/>
      <c r="F5" s="776"/>
      <c r="G5" s="776"/>
      <c r="H5" s="776"/>
      <c r="I5" s="776"/>
    </row>
    <row r="6" spans="1:9" ht="16.5">
      <c r="A6" s="774"/>
      <c r="B6" s="774"/>
      <c r="C6" s="774"/>
      <c r="D6" s="774"/>
      <c r="E6" s="774"/>
      <c r="F6" s="774"/>
      <c r="G6" s="774"/>
      <c r="H6" s="774"/>
      <c r="I6" s="2"/>
    </row>
    <row r="7" spans="1:9" ht="16.5">
      <c r="A7" s="9"/>
      <c r="B7" s="10"/>
      <c r="C7" s="2"/>
      <c r="D7" s="2"/>
      <c r="E7" s="2"/>
      <c r="F7" s="2"/>
      <c r="G7" s="11"/>
      <c r="H7" s="2"/>
      <c r="I7" s="4"/>
    </row>
    <row r="8" spans="1:9" ht="16.5" customHeight="1">
      <c r="A8" s="777" t="s">
        <v>4</v>
      </c>
      <c r="B8" s="777"/>
      <c r="C8" s="777"/>
      <c r="D8" s="777"/>
      <c r="E8" s="777"/>
      <c r="F8" s="777"/>
      <c r="G8" s="777"/>
      <c r="H8" s="777"/>
      <c r="I8" s="280"/>
    </row>
    <row r="9" spans="1:9" ht="16.5">
      <c r="A9" s="463"/>
      <c r="B9" s="463"/>
      <c r="C9" s="463"/>
      <c r="D9" s="463"/>
      <c r="E9" s="463"/>
      <c r="F9" s="463"/>
      <c r="G9" s="463"/>
      <c r="H9" s="463"/>
      <c r="I9" s="4"/>
    </row>
    <row r="10" spans="1:9" ht="16.5">
      <c r="A10" s="469"/>
      <c r="B10" s="4"/>
      <c r="C10" s="4"/>
      <c r="D10" s="4"/>
      <c r="E10" s="4"/>
      <c r="F10" s="4"/>
      <c r="G10" s="4"/>
      <c r="H10" s="4"/>
      <c r="I10" s="4"/>
    </row>
    <row r="11" spans="1:9" ht="16.5">
      <c r="A11" s="771" t="s">
        <v>5</v>
      </c>
      <c r="B11" s="771"/>
      <c r="C11" s="771"/>
      <c r="D11" s="771"/>
      <c r="E11" s="771"/>
      <c r="F11" s="771"/>
      <c r="G11" s="771"/>
      <c r="H11" s="771"/>
      <c r="I11" s="7"/>
    </row>
    <row r="12" spans="1:9" ht="16.5">
      <c r="A12" s="497"/>
      <c r="B12" s="497"/>
      <c r="C12" s="497"/>
      <c r="D12" s="497"/>
      <c r="E12" s="497"/>
      <c r="F12" s="497"/>
      <c r="G12" s="497"/>
      <c r="H12" s="497"/>
      <c r="I12" s="497"/>
    </row>
    <row r="13" spans="1:9" ht="16.5">
      <c r="A13" s="497"/>
      <c r="B13" s="497"/>
      <c r="C13" s="497"/>
      <c r="D13" s="497"/>
      <c r="E13" s="497"/>
      <c r="F13" s="497"/>
      <c r="G13" s="497"/>
      <c r="H13" s="497"/>
      <c r="I13" s="497"/>
    </row>
    <row r="14" spans="1:9" ht="16.5">
      <c r="A14" s="497"/>
      <c r="B14" s="6"/>
      <c r="C14" s="6"/>
      <c r="D14" s="6"/>
      <c r="E14" s="6"/>
      <c r="F14" s="6"/>
      <c r="G14" s="6"/>
      <c r="H14" s="6"/>
      <c r="I14" s="6"/>
    </row>
    <row r="15" spans="1:9" ht="16.5">
      <c r="A15" s="497"/>
      <c r="B15" s="6"/>
      <c r="C15" s="6"/>
      <c r="D15" s="6"/>
      <c r="E15" s="6"/>
      <c r="F15" s="6"/>
      <c r="G15" s="6"/>
      <c r="H15" s="6"/>
      <c r="I15" s="6"/>
    </row>
    <row r="16" spans="1:9" ht="16.5">
      <c r="A16" s="497"/>
      <c r="B16" s="6"/>
      <c r="C16" s="6"/>
      <c r="D16" s="6"/>
      <c r="E16" s="6"/>
      <c r="F16" s="6"/>
      <c r="G16" s="6"/>
      <c r="H16" s="6"/>
      <c r="I16" s="6"/>
    </row>
    <row r="17" spans="1:9" ht="16.5">
      <c r="A17" s="497"/>
      <c r="B17" s="6" t="s">
        <v>503</v>
      </c>
      <c r="C17" s="6"/>
      <c r="D17" s="6"/>
      <c r="E17" s="6"/>
      <c r="F17" s="6"/>
      <c r="G17" s="6"/>
      <c r="H17" s="6"/>
      <c r="I17" s="6"/>
    </row>
    <row r="18" spans="1:9" ht="16.5">
      <c r="A18" s="497"/>
      <c r="B18" s="6"/>
      <c r="C18" s="6"/>
      <c r="D18" s="6"/>
      <c r="E18" s="6"/>
      <c r="F18" s="6"/>
      <c r="G18" s="6"/>
      <c r="H18" s="6"/>
      <c r="I18" s="6"/>
    </row>
    <row r="19" spans="1:9" ht="16.5">
      <c r="A19" s="497"/>
      <c r="B19" s="6"/>
      <c r="C19" s="6"/>
      <c r="D19" s="6"/>
      <c r="E19" s="6"/>
      <c r="F19" s="6"/>
      <c r="G19" s="6"/>
      <c r="H19" s="6"/>
      <c r="I19" s="6"/>
    </row>
    <row r="20" spans="1:9" ht="16.5">
      <c r="A20" s="497"/>
      <c r="B20" s="6"/>
      <c r="C20" s="6"/>
      <c r="D20" s="6"/>
      <c r="E20" s="6"/>
      <c r="F20" s="6"/>
      <c r="G20" s="6"/>
      <c r="H20" s="6"/>
      <c r="I20" s="6"/>
    </row>
    <row r="21" spans="1:9" ht="16.5">
      <c r="A21" s="497"/>
      <c r="B21" s="6"/>
      <c r="C21" s="6"/>
      <c r="D21" s="6"/>
      <c r="E21" s="6"/>
      <c r="F21" s="6"/>
      <c r="G21" s="6"/>
      <c r="H21" s="6"/>
      <c r="I21" s="6"/>
    </row>
    <row r="22" spans="1:9" ht="16.5">
      <c r="A22" s="497"/>
      <c r="B22" s="6"/>
      <c r="C22" s="6"/>
      <c r="D22" s="6"/>
      <c r="E22" s="6"/>
      <c r="F22" s="6"/>
      <c r="G22" s="6"/>
      <c r="H22" s="6"/>
      <c r="I22" s="6"/>
    </row>
    <row r="23" spans="1:9" ht="16.5">
      <c r="A23" s="497"/>
      <c r="B23" s="6"/>
      <c r="C23" s="6"/>
      <c r="D23" s="6"/>
      <c r="E23" s="6"/>
      <c r="F23" s="6"/>
      <c r="G23" s="6"/>
      <c r="H23" s="6"/>
      <c r="I23" s="6"/>
    </row>
    <row r="24" spans="1:9" ht="16.5">
      <c r="A24" s="497"/>
      <c r="B24" s="6"/>
      <c r="C24" s="6"/>
      <c r="D24" s="6"/>
      <c r="E24" s="6"/>
      <c r="F24" s="6"/>
      <c r="G24" s="6"/>
      <c r="H24" s="6"/>
      <c r="I24" s="6"/>
    </row>
    <row r="25" spans="1:9" ht="16.5">
      <c r="A25" s="497"/>
      <c r="B25" s="6"/>
      <c r="C25" s="6"/>
      <c r="D25" s="6"/>
      <c r="E25" s="6"/>
      <c r="F25" s="6"/>
      <c r="G25" s="6"/>
      <c r="H25" s="6"/>
      <c r="I25" s="6"/>
    </row>
    <row r="26" spans="1:9" ht="16.5">
      <c r="A26" s="497"/>
      <c r="B26" s="6"/>
      <c r="C26" s="6"/>
      <c r="D26" s="6"/>
      <c r="E26" s="6"/>
      <c r="F26" s="6"/>
      <c r="G26" s="6"/>
      <c r="H26" s="6"/>
      <c r="I26" s="6"/>
    </row>
    <row r="27" spans="1:9" ht="16.5">
      <c r="A27" s="497"/>
      <c r="B27" s="6"/>
      <c r="C27" s="6"/>
      <c r="D27" s="6"/>
      <c r="E27" s="6"/>
      <c r="F27" s="6"/>
      <c r="G27" s="6"/>
      <c r="H27" s="6"/>
      <c r="I27" s="6"/>
    </row>
    <row r="28" spans="1:9" ht="16.5">
      <c r="A28" s="497"/>
      <c r="B28" s="6"/>
      <c r="C28" s="6"/>
      <c r="D28" s="6"/>
      <c r="E28" s="6"/>
      <c r="F28" s="6"/>
      <c r="G28" s="6"/>
      <c r="H28" s="6"/>
      <c r="I28" s="6"/>
    </row>
    <row r="29" spans="1:9" ht="16.5">
      <c r="A29" s="771" t="s">
        <v>6</v>
      </c>
      <c r="B29" s="771"/>
      <c r="C29" s="771"/>
      <c r="D29" s="771"/>
      <c r="E29" s="771"/>
      <c r="F29" s="771"/>
      <c r="G29" s="771"/>
      <c r="H29" s="771"/>
      <c r="I29" s="7"/>
    </row>
    <row r="30" spans="1:9" ht="16.5">
      <c r="A30" s="771" t="s">
        <v>7</v>
      </c>
      <c r="B30" s="771"/>
      <c r="C30" s="771"/>
      <c r="D30" s="771"/>
      <c r="E30" s="771"/>
      <c r="F30" s="771"/>
      <c r="G30" s="771"/>
      <c r="H30" s="771"/>
      <c r="I30" s="7"/>
    </row>
    <row r="31" spans="1:9" ht="16.5">
      <c r="A31" s="771" t="s">
        <v>608</v>
      </c>
      <c r="B31" s="771"/>
      <c r="C31" s="771"/>
      <c r="D31" s="771"/>
      <c r="E31" s="771"/>
      <c r="F31" s="771"/>
      <c r="G31" s="771"/>
      <c r="H31" s="771"/>
      <c r="I31" s="7"/>
    </row>
    <row r="32" spans="1:9" ht="16.5">
      <c r="A32" s="497"/>
      <c r="B32" s="6"/>
      <c r="C32" s="6"/>
      <c r="D32" s="6"/>
      <c r="E32" s="6"/>
      <c r="F32" s="6"/>
      <c r="G32" s="6"/>
      <c r="H32" s="6"/>
      <c r="I32" s="6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>
      <c r="A35" s="1"/>
      <c r="B35" s="1"/>
      <c r="C35" s="1"/>
      <c r="D35" s="1"/>
      <c r="E35" s="1"/>
      <c r="F35" s="1"/>
      <c r="G35" s="1"/>
    </row>
    <row r="36" spans="1:7">
      <c r="A36" s="1"/>
      <c r="B36" s="1"/>
      <c r="C36" s="1"/>
      <c r="D36" s="1"/>
      <c r="E36" s="1"/>
      <c r="F36" s="1"/>
      <c r="G36" s="1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1"/>
      <c r="B39" s="1"/>
      <c r="C39" s="1"/>
      <c r="D39" s="1"/>
      <c r="E39" s="1"/>
      <c r="F39" s="1"/>
      <c r="G39" s="1"/>
    </row>
    <row r="40" spans="1:7">
      <c r="A40" s="1"/>
      <c r="B40" s="1"/>
      <c r="C40" s="1"/>
      <c r="D40" s="1"/>
      <c r="E40" s="1"/>
      <c r="F40" s="1"/>
      <c r="G40" s="1"/>
    </row>
    <row r="41" spans="1:7">
      <c r="A41" s="1"/>
      <c r="B41" s="1"/>
      <c r="C41" s="1"/>
      <c r="D41" s="1"/>
      <c r="E41" s="1"/>
      <c r="F41" s="1"/>
      <c r="G41" s="1"/>
    </row>
    <row r="42" spans="1:7">
      <c r="A42" s="1"/>
      <c r="B42" s="1"/>
      <c r="C42" s="1"/>
      <c r="D42" s="1"/>
      <c r="E42" s="1"/>
      <c r="F42" s="1"/>
      <c r="G42" s="1"/>
    </row>
    <row r="43" spans="1:7">
      <c r="A43" s="1"/>
      <c r="B43" s="1"/>
      <c r="C43" s="1"/>
      <c r="D43" s="1"/>
      <c r="E43" s="1"/>
      <c r="F43" s="1"/>
      <c r="G43" s="1"/>
    </row>
    <row r="44" spans="1:7">
      <c r="A44" s="1"/>
      <c r="B44" s="1"/>
      <c r="C44" s="1"/>
      <c r="D44" s="1"/>
      <c r="E44" s="1"/>
      <c r="F44" s="1"/>
      <c r="G44" s="1"/>
    </row>
    <row r="45" spans="1:7">
      <c r="A45" s="1"/>
      <c r="B45" s="1"/>
      <c r="C45" s="1"/>
      <c r="D45" s="1"/>
      <c r="E45" s="1"/>
      <c r="F45" s="1"/>
      <c r="G45" s="1"/>
    </row>
    <row r="46" spans="1:7">
      <c r="A46" s="1"/>
      <c r="B46" s="1"/>
      <c r="C46" s="1"/>
      <c r="D46" s="1"/>
      <c r="E46" s="1"/>
      <c r="F46" s="1"/>
      <c r="G46" s="1"/>
    </row>
    <row r="47" spans="1:7">
      <c r="A47" s="1"/>
      <c r="B47" s="1"/>
      <c r="C47" s="1"/>
      <c r="D47" s="1"/>
      <c r="E47" s="1"/>
      <c r="F47" s="1"/>
      <c r="G47" s="1"/>
    </row>
    <row r="48" spans="1:7">
      <c r="A48" s="1"/>
      <c r="B48" s="1"/>
      <c r="C48" s="1"/>
      <c r="D48" s="1"/>
      <c r="E48" s="1"/>
      <c r="F48" s="1"/>
      <c r="G48" s="1"/>
    </row>
    <row r="49" spans="1:9">
      <c r="A49" s="1"/>
      <c r="B49" s="1"/>
      <c r="C49" s="1"/>
      <c r="D49" s="1"/>
      <c r="E49" s="1"/>
      <c r="F49" s="1"/>
      <c r="G49" s="1"/>
    </row>
    <row r="50" spans="1:9" ht="16.5">
      <c r="A50" s="772" t="s">
        <v>609</v>
      </c>
      <c r="B50" s="772"/>
      <c r="C50" s="772"/>
      <c r="D50" s="772"/>
      <c r="E50" s="772"/>
      <c r="F50" s="772"/>
      <c r="G50" s="772"/>
      <c r="H50" s="772"/>
    </row>
    <row r="53" spans="1:9" ht="16.5">
      <c r="C53" s="6"/>
      <c r="D53" s="6"/>
      <c r="E53" s="6"/>
      <c r="F53" s="6"/>
      <c r="G53" s="6"/>
      <c r="H53" s="6"/>
      <c r="I53" s="6"/>
    </row>
    <row r="54" spans="1:9" ht="16.5">
      <c r="A54" s="497"/>
      <c r="B54" s="6"/>
      <c r="C54" s="6"/>
      <c r="D54" s="6"/>
      <c r="E54" s="6"/>
      <c r="F54" s="6"/>
      <c r="G54" s="6"/>
      <c r="H54" s="6"/>
      <c r="I54" s="6"/>
    </row>
    <row r="55" spans="1:9" ht="16.5">
      <c r="A55" s="497"/>
      <c r="B55" s="6"/>
      <c r="C55" s="6"/>
      <c r="D55" s="6"/>
      <c r="E55" s="6"/>
      <c r="F55" s="6"/>
      <c r="G55" s="6"/>
      <c r="H55" s="6"/>
      <c r="I55" s="6"/>
    </row>
    <row r="56" spans="1:9" ht="16.5">
      <c r="A56" s="497"/>
      <c r="B56" s="6"/>
      <c r="C56" s="6"/>
      <c r="D56" s="6"/>
      <c r="E56" s="6"/>
      <c r="F56" s="6"/>
      <c r="G56" s="6"/>
      <c r="H56" s="6"/>
      <c r="I56" s="6"/>
    </row>
    <row r="57" spans="1:9" ht="16.5">
      <c r="A57" s="497"/>
      <c r="B57" s="6"/>
      <c r="C57" s="6"/>
      <c r="D57" s="6"/>
      <c r="E57" s="6"/>
      <c r="F57" s="6"/>
      <c r="G57" s="6"/>
      <c r="H57" s="6"/>
      <c r="I57" s="6"/>
    </row>
    <row r="58" spans="1:9" ht="16.5">
      <c r="A58" s="497"/>
      <c r="B58" s="6"/>
      <c r="C58" s="6"/>
      <c r="D58" s="6"/>
      <c r="E58" s="6"/>
      <c r="F58" s="6"/>
      <c r="G58" s="6"/>
      <c r="H58" s="6"/>
      <c r="I58" s="6"/>
    </row>
    <row r="59" spans="1:9" ht="16.5">
      <c r="A59" s="497"/>
      <c r="B59" s="6"/>
      <c r="C59" s="6"/>
      <c r="D59" s="6"/>
      <c r="E59" s="6"/>
      <c r="F59" s="6"/>
      <c r="G59" s="6"/>
      <c r="H59" s="6"/>
      <c r="I59" s="6"/>
    </row>
    <row r="60" spans="1:9" ht="16.5">
      <c r="A60" s="497"/>
      <c r="B60" s="6"/>
      <c r="C60" s="6"/>
      <c r="D60" s="6"/>
      <c r="E60" s="6"/>
      <c r="F60" s="6"/>
      <c r="G60" s="6"/>
      <c r="H60" s="6"/>
      <c r="I60" s="6"/>
    </row>
    <row r="61" spans="1:9" ht="16.5">
      <c r="A61" s="497"/>
      <c r="B61" s="6"/>
      <c r="C61" s="6"/>
      <c r="D61" s="6"/>
      <c r="E61" s="6"/>
      <c r="F61" s="6"/>
      <c r="G61" s="6"/>
      <c r="H61" s="6"/>
      <c r="I61" s="6"/>
    </row>
    <row r="62" spans="1:9" ht="16.5">
      <c r="A62" s="497"/>
      <c r="B62" s="6"/>
      <c r="C62" s="6"/>
      <c r="D62" s="6"/>
      <c r="E62" s="6"/>
      <c r="F62" s="6"/>
      <c r="G62" s="6"/>
      <c r="H62" s="6"/>
      <c r="I62" s="6"/>
    </row>
    <row r="63" spans="1:9" ht="16.5">
      <c r="A63" s="497"/>
      <c r="B63" s="6"/>
      <c r="C63" s="6"/>
      <c r="D63" s="6"/>
      <c r="E63" s="6"/>
      <c r="F63" s="6"/>
      <c r="G63" s="6"/>
      <c r="H63" s="6"/>
      <c r="I63" s="6"/>
    </row>
    <row r="64" spans="1:9" ht="16.5">
      <c r="A64" s="497"/>
      <c r="B64" s="6"/>
      <c r="C64" s="6"/>
      <c r="D64" s="6"/>
      <c r="E64" s="6"/>
      <c r="F64" s="6"/>
      <c r="G64" s="6"/>
      <c r="H64" s="6"/>
      <c r="I64" s="6"/>
    </row>
    <row r="65" spans="1:9" ht="16.5">
      <c r="A65" s="497"/>
      <c r="B65" s="6"/>
      <c r="C65" s="6"/>
      <c r="D65" s="6"/>
      <c r="E65" s="6"/>
      <c r="F65" s="6"/>
      <c r="G65" s="6"/>
      <c r="H65" s="6"/>
      <c r="I65" s="6"/>
    </row>
    <row r="66" spans="1:9" ht="16.5">
      <c r="A66" s="2"/>
      <c r="B66" s="696" t="s">
        <v>8</v>
      </c>
      <c r="C66" s="696"/>
      <c r="D66" s="3"/>
      <c r="E66" s="3"/>
      <c r="F66" s="3"/>
      <c r="G66" s="3"/>
      <c r="H66" s="2"/>
      <c r="I66" s="2"/>
    </row>
    <row r="67" spans="1:9" ht="16.5">
      <c r="A67" s="2"/>
      <c r="B67" s="3"/>
      <c r="C67" s="3"/>
      <c r="D67" s="3"/>
      <c r="E67" s="3"/>
      <c r="F67" s="3"/>
      <c r="G67" s="3"/>
      <c r="H67" s="2"/>
      <c r="I67" s="2"/>
    </row>
    <row r="68" spans="1:9" s="14" customFormat="1" ht="16.5" customHeight="1">
      <c r="A68" s="12"/>
      <c r="B68" s="226" t="s">
        <v>9</v>
      </c>
      <c r="C68" s="226"/>
      <c r="D68" s="226"/>
      <c r="E68" s="226"/>
      <c r="F68" s="226"/>
      <c r="G68" s="13" t="s">
        <v>10</v>
      </c>
      <c r="I68" s="12"/>
    </row>
    <row r="69" spans="1:9" s="14" customFormat="1" ht="16.5" customHeight="1">
      <c r="A69" s="13"/>
      <c r="B69" s="260"/>
      <c r="C69" s="260"/>
      <c r="D69" s="260"/>
      <c r="E69" s="260"/>
      <c r="F69" s="260"/>
      <c r="G69" s="260"/>
      <c r="I69" s="260"/>
    </row>
    <row r="70" spans="1:9" s="14" customFormat="1" ht="16.5" customHeight="1">
      <c r="A70" s="15"/>
      <c r="B70" s="453" t="s">
        <v>11</v>
      </c>
      <c r="C70" s="453"/>
      <c r="D70" s="453"/>
      <c r="E70" s="453"/>
      <c r="F70" s="453"/>
      <c r="G70" s="12">
        <v>2</v>
      </c>
      <c r="I70" s="12"/>
    </row>
    <row r="71" spans="1:9" s="14" customFormat="1" ht="16.5" customHeight="1">
      <c r="A71" s="12"/>
      <c r="B71" s="439" t="s">
        <v>610</v>
      </c>
      <c r="C71" s="439"/>
      <c r="D71" s="439"/>
      <c r="E71" s="439"/>
      <c r="F71" s="439"/>
      <c r="G71" s="16" t="s">
        <v>14</v>
      </c>
      <c r="I71" s="12"/>
    </row>
    <row r="72" spans="1:9" s="14" customFormat="1" ht="16.5" customHeight="1">
      <c r="A72" s="12"/>
      <c r="B72" s="439" t="s">
        <v>13</v>
      </c>
      <c r="C72" s="439"/>
      <c r="D72" s="439"/>
      <c r="E72" s="439"/>
      <c r="F72" s="439"/>
      <c r="G72" s="16" t="s">
        <v>566</v>
      </c>
      <c r="I72" s="12"/>
    </row>
    <row r="73" spans="1:9" s="14" customFormat="1" ht="16.5" customHeight="1">
      <c r="A73" s="12"/>
      <c r="B73" s="453" t="s">
        <v>611</v>
      </c>
      <c r="C73" s="453"/>
      <c r="D73" s="453"/>
      <c r="E73" s="453"/>
      <c r="F73" s="453"/>
      <c r="G73" s="16" t="s">
        <v>595</v>
      </c>
      <c r="I73" s="12"/>
    </row>
    <row r="74" spans="1:9" s="14" customFormat="1" ht="16.5" customHeight="1">
      <c r="A74" s="12"/>
      <c r="B74" s="453" t="s">
        <v>612</v>
      </c>
      <c r="C74" s="453"/>
      <c r="D74" s="453"/>
      <c r="E74" s="453"/>
      <c r="F74" s="453"/>
      <c r="G74" s="16" t="s">
        <v>596</v>
      </c>
      <c r="I74" s="12"/>
    </row>
    <row r="75" spans="1:9" s="14" customFormat="1" ht="16.5" customHeight="1">
      <c r="A75" s="12"/>
      <c r="B75" s="453" t="s">
        <v>15</v>
      </c>
      <c r="C75" s="453"/>
      <c r="D75" s="453"/>
      <c r="E75" s="453"/>
      <c r="F75" s="453"/>
      <c r="G75" s="16" t="s">
        <v>454</v>
      </c>
      <c r="I75" s="12"/>
    </row>
    <row r="76" spans="1:9" s="14" customFormat="1" ht="16.5" customHeight="1">
      <c r="A76" s="12"/>
      <c r="B76" s="453" t="s">
        <v>16</v>
      </c>
      <c r="C76" s="453"/>
      <c r="D76" s="453"/>
      <c r="E76" s="453"/>
      <c r="F76" s="453"/>
      <c r="G76" s="16" t="s">
        <v>597</v>
      </c>
      <c r="I76" s="12"/>
    </row>
    <row r="77" spans="1:9" s="14" customFormat="1" ht="16.5" customHeight="1">
      <c r="A77" s="12"/>
      <c r="B77" s="453" t="s">
        <v>17</v>
      </c>
      <c r="C77" s="453"/>
      <c r="D77" s="453"/>
      <c r="E77" s="453"/>
      <c r="F77" s="453"/>
      <c r="G77" s="16" t="s">
        <v>470</v>
      </c>
      <c r="I77" s="12"/>
    </row>
    <row r="78" spans="1:9" s="14" customFormat="1" ht="16.5" customHeight="1">
      <c r="A78" s="12"/>
      <c r="B78" s="453" t="s">
        <v>18</v>
      </c>
      <c r="C78" s="453"/>
      <c r="D78" s="453"/>
      <c r="E78" s="453"/>
      <c r="F78" s="453"/>
      <c r="G78" s="16" t="s">
        <v>470</v>
      </c>
      <c r="I78" s="12"/>
    </row>
    <row r="79" spans="1:9" s="14" customFormat="1" ht="16.5" customHeight="1">
      <c r="A79" s="12"/>
      <c r="B79" s="453" t="s">
        <v>19</v>
      </c>
      <c r="C79" s="453"/>
      <c r="D79" s="453"/>
      <c r="E79" s="453"/>
      <c r="F79" s="453"/>
      <c r="G79" s="16" t="s">
        <v>471</v>
      </c>
      <c r="I79" s="12"/>
    </row>
    <row r="80" spans="1:9" s="14" customFormat="1" ht="16.5" customHeight="1">
      <c r="A80" s="12"/>
      <c r="B80" s="453" t="s">
        <v>20</v>
      </c>
      <c r="C80" s="453"/>
      <c r="D80" s="453"/>
      <c r="E80" s="453"/>
      <c r="F80" s="453"/>
      <c r="G80" s="16" t="s">
        <v>585</v>
      </c>
      <c r="I80" s="12"/>
    </row>
    <row r="81" spans="1:9" s="14" customFormat="1" ht="16.5" customHeight="1">
      <c r="A81" s="12"/>
      <c r="B81" s="453" t="s">
        <v>21</v>
      </c>
      <c r="C81" s="453"/>
      <c r="D81" s="453"/>
      <c r="E81" s="453"/>
      <c r="F81" s="453"/>
      <c r="G81" s="16" t="s">
        <v>585</v>
      </c>
      <c r="I81" s="12"/>
    </row>
    <row r="82" spans="1:9" s="14" customFormat="1" ht="16.5" customHeight="1">
      <c r="A82" s="12"/>
      <c r="B82" s="453" t="s">
        <v>22</v>
      </c>
      <c r="C82" s="453"/>
      <c r="D82" s="453"/>
      <c r="E82" s="453"/>
      <c r="F82" s="453"/>
      <c r="G82" s="16" t="s">
        <v>598</v>
      </c>
      <c r="I82" s="12"/>
    </row>
    <row r="83" spans="1:9" s="14" customFormat="1" ht="16.5" customHeight="1">
      <c r="A83" s="12"/>
      <c r="B83" s="453" t="s">
        <v>23</v>
      </c>
      <c r="C83" s="453"/>
      <c r="D83" s="453"/>
      <c r="E83" s="453"/>
      <c r="F83" s="453"/>
      <c r="G83" s="16" t="s">
        <v>31</v>
      </c>
      <c r="I83" s="12"/>
    </row>
    <row r="84" spans="1:9" s="14" customFormat="1" ht="16.5" customHeight="1">
      <c r="A84" s="12"/>
      <c r="B84" s="453" t="s">
        <v>24</v>
      </c>
      <c r="C84" s="453"/>
      <c r="D84" s="453"/>
      <c r="E84" s="453"/>
      <c r="F84" s="453"/>
      <c r="G84" s="16" t="s">
        <v>34</v>
      </c>
      <c r="I84" s="12"/>
    </row>
    <row r="85" spans="1:9" s="14" customFormat="1" ht="16.5" customHeight="1">
      <c r="A85" s="12"/>
      <c r="B85" s="453" t="s">
        <v>25</v>
      </c>
      <c r="C85" s="453"/>
      <c r="D85" s="453"/>
      <c r="E85" s="453"/>
      <c r="F85" s="453"/>
      <c r="G85" s="16" t="s">
        <v>35</v>
      </c>
      <c r="I85" s="12"/>
    </row>
    <row r="86" spans="1:9" s="14" customFormat="1" ht="16.5" customHeight="1">
      <c r="A86" s="12"/>
      <c r="B86" s="453" t="s">
        <v>26</v>
      </c>
      <c r="C86" s="453"/>
      <c r="D86" s="453"/>
      <c r="E86" s="453"/>
      <c r="F86" s="453"/>
      <c r="G86" s="16" t="s">
        <v>38</v>
      </c>
      <c r="I86" s="12"/>
    </row>
    <row r="87" spans="1:9" s="14" customFormat="1" ht="16.5" customHeight="1">
      <c r="A87" s="12"/>
      <c r="B87" s="453" t="s">
        <v>27</v>
      </c>
      <c r="C87" s="453"/>
      <c r="D87" s="453"/>
      <c r="E87" s="453"/>
      <c r="F87" s="453"/>
      <c r="G87" s="16" t="s">
        <v>455</v>
      </c>
      <c r="I87" s="12"/>
    </row>
    <row r="88" spans="1:9" s="14" customFormat="1" ht="16.5" customHeight="1">
      <c r="A88" s="12"/>
      <c r="B88" s="453" t="s">
        <v>28</v>
      </c>
      <c r="C88" s="453"/>
      <c r="D88" s="453"/>
      <c r="E88" s="453"/>
      <c r="F88" s="453"/>
      <c r="G88" s="16" t="s">
        <v>42</v>
      </c>
      <c r="I88" s="12"/>
    </row>
    <row r="89" spans="1:9" s="14" customFormat="1" ht="16.5" customHeight="1">
      <c r="A89" s="12"/>
      <c r="B89" s="453" t="s">
        <v>29</v>
      </c>
      <c r="C89" s="453"/>
      <c r="D89" s="453"/>
      <c r="E89" s="453"/>
      <c r="F89" s="453"/>
      <c r="G89" s="16" t="s">
        <v>456</v>
      </c>
      <c r="I89" s="12"/>
    </row>
    <row r="90" spans="1:9" s="14" customFormat="1" ht="16.5" customHeight="1">
      <c r="A90" s="12"/>
      <c r="B90" s="453" t="s">
        <v>30</v>
      </c>
      <c r="C90" s="453"/>
      <c r="D90" s="453"/>
      <c r="E90" s="453"/>
      <c r="F90" s="453"/>
      <c r="G90" s="16" t="s">
        <v>457</v>
      </c>
      <c r="I90" s="12"/>
    </row>
    <row r="91" spans="1:9" s="14" customFormat="1" ht="16.5" customHeight="1">
      <c r="A91" s="12"/>
      <c r="B91" s="453" t="s">
        <v>32</v>
      </c>
      <c r="C91" s="453"/>
      <c r="D91" s="453"/>
      <c r="E91" s="453"/>
      <c r="F91" s="453"/>
      <c r="G91" s="16" t="s">
        <v>563</v>
      </c>
      <c r="I91" s="12"/>
    </row>
    <row r="92" spans="1:9" s="14" customFormat="1" ht="16.5" customHeight="1">
      <c r="A92" s="12"/>
      <c r="B92" s="453" t="s">
        <v>33</v>
      </c>
      <c r="C92" s="453"/>
      <c r="D92" s="453"/>
      <c r="E92" s="453"/>
      <c r="F92" s="453"/>
      <c r="G92" s="16" t="s">
        <v>599</v>
      </c>
      <c r="I92" s="12"/>
    </row>
    <row r="93" spans="1:9" s="14" customFormat="1" ht="16.5" customHeight="1">
      <c r="A93" s="12"/>
      <c r="B93" s="453" t="s">
        <v>603</v>
      </c>
      <c r="C93" s="453"/>
      <c r="D93" s="453"/>
      <c r="E93" s="453"/>
      <c r="F93" s="453"/>
      <c r="G93" s="16" t="s">
        <v>600</v>
      </c>
      <c r="I93" s="12"/>
    </row>
    <row r="94" spans="1:9" s="14" customFormat="1" ht="16.5" customHeight="1">
      <c r="A94" s="12"/>
      <c r="B94" s="157" t="s">
        <v>372</v>
      </c>
      <c r="D94" s="453"/>
      <c r="E94" s="453"/>
      <c r="F94" s="453"/>
      <c r="G94" s="16" t="s">
        <v>601</v>
      </c>
      <c r="I94" s="12"/>
    </row>
    <row r="95" spans="1:9" s="14" customFormat="1" ht="16.5" customHeight="1">
      <c r="A95" s="12"/>
      <c r="B95" s="452" t="s">
        <v>373</v>
      </c>
      <c r="D95" s="453"/>
      <c r="E95" s="453"/>
      <c r="F95" s="453"/>
      <c r="G95" s="16" t="s">
        <v>602</v>
      </c>
      <c r="I95" s="12"/>
    </row>
    <row r="96" spans="1:9" s="14" customFormat="1" ht="16.5" customHeight="1">
      <c r="A96" s="12"/>
      <c r="B96" s="453" t="s">
        <v>37</v>
      </c>
      <c r="C96" s="453"/>
      <c r="D96" s="453"/>
      <c r="E96" s="453"/>
      <c r="F96" s="453"/>
      <c r="G96" s="16" t="s">
        <v>607</v>
      </c>
      <c r="I96" s="12"/>
    </row>
    <row r="97" spans="1:9" s="14" customFormat="1" ht="16.5" customHeight="1">
      <c r="A97" s="12"/>
      <c r="B97" s="439" t="s">
        <v>39</v>
      </c>
      <c r="C97" s="439"/>
      <c r="D97" s="439"/>
      <c r="E97" s="439"/>
      <c r="F97" s="439"/>
      <c r="G97" s="16" t="s">
        <v>604</v>
      </c>
      <c r="I97" s="12"/>
    </row>
    <row r="98" spans="1:9" s="14" customFormat="1" ht="16.5" customHeight="1">
      <c r="A98" s="12"/>
      <c r="B98" s="439" t="s">
        <v>40</v>
      </c>
      <c r="C98" s="439"/>
      <c r="D98" s="439"/>
      <c r="E98" s="439"/>
      <c r="F98" s="439"/>
      <c r="G98" s="16" t="s">
        <v>605</v>
      </c>
      <c r="I98" s="12"/>
    </row>
    <row r="99" spans="1:9" s="14" customFormat="1" ht="16.5" customHeight="1">
      <c r="A99" s="12"/>
      <c r="B99" s="439" t="s">
        <v>41</v>
      </c>
      <c r="C99" s="439"/>
      <c r="D99" s="439"/>
      <c r="E99" s="439"/>
      <c r="F99" s="439"/>
      <c r="G99" s="16" t="s">
        <v>606</v>
      </c>
      <c r="I99" s="12"/>
    </row>
    <row r="100" spans="1:9" s="14" customFormat="1" ht="16.5" customHeight="1">
      <c r="A100" s="12"/>
      <c r="I100" s="12"/>
    </row>
    <row r="101" spans="1:9" s="14" customFormat="1" ht="16.5" customHeight="1">
      <c r="A101" s="12"/>
      <c r="I101" s="12"/>
    </row>
    <row r="102" spans="1:9" s="14" customFormat="1" ht="16.5" customHeight="1">
      <c r="A102" s="12"/>
      <c r="I102" s="12"/>
    </row>
    <row r="103" spans="1:9" s="14" customFormat="1" ht="16.5" customHeight="1">
      <c r="A103" s="12"/>
      <c r="I103" s="12"/>
    </row>
    <row r="104" spans="1:9" s="14" customFormat="1" ht="16.5" customHeight="1">
      <c r="A104" s="12"/>
      <c r="I104" s="12"/>
    </row>
    <row r="105" spans="1:9" s="14" customFormat="1" ht="16.5" customHeight="1">
      <c r="A105" s="12"/>
      <c r="I105" s="12"/>
    </row>
    <row r="106" spans="1:9" s="14" customFormat="1" ht="16.5" customHeight="1">
      <c r="A106" s="12"/>
      <c r="I106" s="12"/>
    </row>
    <row r="107" spans="1:9" s="14" customFormat="1" ht="16.5" customHeight="1">
      <c r="A107" s="12"/>
      <c r="I107" s="12"/>
    </row>
    <row r="108" spans="1:9" s="14" customFormat="1" ht="16.5" customHeight="1">
      <c r="A108" s="12"/>
      <c r="I108" s="12"/>
    </row>
    <row r="109" spans="1:9" s="14" customFormat="1" ht="16.5" customHeight="1">
      <c r="A109" s="12"/>
      <c r="B109" s="439"/>
      <c r="C109" s="439"/>
      <c r="D109" s="439"/>
      <c r="E109" s="439"/>
      <c r="F109" s="439"/>
      <c r="G109" s="16"/>
      <c r="H109" s="12"/>
      <c r="I109" s="12"/>
    </row>
    <row r="110" spans="1:9" s="14" customFormat="1" ht="16.5" customHeight="1">
      <c r="A110" s="12"/>
      <c r="B110" s="439"/>
      <c r="C110" s="439"/>
      <c r="D110" s="439"/>
      <c r="E110" s="439"/>
      <c r="F110" s="439"/>
      <c r="G110" s="16"/>
      <c r="H110" s="12"/>
      <c r="I110" s="12"/>
    </row>
    <row r="111" spans="1:9" s="14" customFormat="1" ht="16.5" customHeight="1">
      <c r="A111" s="12"/>
      <c r="B111" s="439"/>
      <c r="C111" s="439"/>
      <c r="D111" s="439"/>
      <c r="E111" s="439"/>
      <c r="F111" s="439"/>
      <c r="G111" s="16"/>
      <c r="H111" s="12"/>
      <c r="I111" s="12"/>
    </row>
    <row r="112" spans="1:9" s="14" customFormat="1" ht="16.5" customHeight="1">
      <c r="A112" s="12"/>
      <c r="B112" s="439"/>
      <c r="C112" s="439"/>
      <c r="D112" s="439"/>
      <c r="E112" s="439"/>
      <c r="F112" s="439"/>
      <c r="G112" s="16"/>
      <c r="H112" s="12"/>
      <c r="I112" s="12"/>
    </row>
    <row r="113" spans="1:9" s="14" customFormat="1" ht="16.5" customHeight="1">
      <c r="A113" s="12"/>
      <c r="B113" s="439"/>
      <c r="C113" s="439"/>
      <c r="D113" s="439"/>
      <c r="E113" s="439"/>
      <c r="F113" s="439"/>
      <c r="G113" s="16"/>
      <c r="H113" s="12"/>
      <c r="I113" s="12"/>
    </row>
    <row r="114" spans="1:9" s="14" customFormat="1" ht="16.5" customHeight="1">
      <c r="A114" s="12"/>
      <c r="B114" s="439"/>
      <c r="C114" s="439"/>
      <c r="D114" s="439"/>
      <c r="E114" s="439"/>
      <c r="F114" s="439"/>
      <c r="G114" s="16"/>
      <c r="H114" s="12"/>
      <c r="I114" s="12"/>
    </row>
    <row r="115" spans="1:9" s="14" customFormat="1" ht="16.5" customHeight="1">
      <c r="A115" s="12"/>
      <c r="B115" s="439"/>
      <c r="C115" s="439"/>
      <c r="D115" s="439"/>
      <c r="E115" s="439"/>
      <c r="F115" s="439"/>
      <c r="G115" s="16"/>
      <c r="H115" s="12"/>
      <c r="I115" s="12"/>
    </row>
    <row r="116" spans="1:9" s="14" customFormat="1" ht="16.5" customHeight="1">
      <c r="A116" s="12"/>
      <c r="B116" s="439"/>
      <c r="C116" s="439"/>
      <c r="D116" s="439"/>
      <c r="E116" s="439"/>
      <c r="F116" s="439"/>
      <c r="G116" s="16"/>
      <c r="H116" s="12"/>
      <c r="I116" s="12"/>
    </row>
    <row r="117" spans="1:9" s="14" customFormat="1" ht="16.5" customHeight="1">
      <c r="A117" s="12"/>
      <c r="B117" s="439"/>
      <c r="C117" s="439"/>
      <c r="D117" s="439"/>
      <c r="E117" s="439"/>
      <c r="F117" s="439"/>
      <c r="G117" s="16"/>
      <c r="H117" s="12"/>
      <c r="I117" s="12"/>
    </row>
    <row r="118" spans="1:9" s="14" customFormat="1" ht="16.5" customHeight="1">
      <c r="A118" s="12"/>
      <c r="B118" s="439"/>
      <c r="C118" s="439"/>
      <c r="D118" s="439"/>
      <c r="E118" s="439"/>
      <c r="F118" s="439"/>
      <c r="G118" s="16"/>
      <c r="H118" s="12"/>
      <c r="I118" s="12"/>
    </row>
    <row r="119" spans="1:9" s="14" customFormat="1" ht="16.5" customHeight="1">
      <c r="A119" s="12"/>
      <c r="B119" s="439"/>
      <c r="C119" s="439"/>
      <c r="D119" s="439"/>
      <c r="E119" s="439"/>
      <c r="F119" s="439"/>
      <c r="G119" s="16"/>
      <c r="I119" s="12"/>
    </row>
    <row r="120" spans="1:9" s="14" customFormat="1" ht="16.5" customHeight="1">
      <c r="A120" s="12"/>
      <c r="B120" s="439"/>
      <c r="C120" s="439"/>
      <c r="D120" s="439"/>
      <c r="E120" s="439"/>
      <c r="F120" s="439"/>
      <c r="G120" s="16"/>
      <c r="H120" s="12"/>
      <c r="I120" s="226">
        <v>2</v>
      </c>
    </row>
    <row r="121" spans="1:9" s="14" customFormat="1" ht="16.5" customHeight="1">
      <c r="A121" s="12"/>
      <c r="B121" s="439"/>
      <c r="C121" s="439"/>
      <c r="D121" s="439"/>
      <c r="E121" s="439"/>
      <c r="F121" s="439"/>
      <c r="G121" s="16"/>
      <c r="H121" s="12"/>
      <c r="I121" s="226"/>
    </row>
    <row r="122" spans="1:9" s="14" customFormat="1" ht="16.5" customHeight="1">
      <c r="A122" s="12"/>
      <c r="B122" s="439"/>
      <c r="C122" s="439"/>
      <c r="D122" s="439"/>
      <c r="E122" s="439"/>
      <c r="F122" s="439"/>
      <c r="G122" s="16"/>
      <c r="H122" s="12"/>
      <c r="I122" s="226"/>
    </row>
    <row r="123" spans="1:9" s="14" customFormat="1" ht="16.5" customHeight="1">
      <c r="A123" s="12"/>
      <c r="B123" s="439"/>
      <c r="C123" s="439"/>
      <c r="D123" s="439"/>
      <c r="E123" s="439"/>
      <c r="F123" s="439"/>
      <c r="G123" s="16"/>
      <c r="H123" s="12"/>
      <c r="I123" s="226"/>
    </row>
    <row r="124" spans="1:9" s="14" customFormat="1" ht="16.5" customHeight="1">
      <c r="A124" s="12"/>
      <c r="B124" s="439"/>
      <c r="C124" s="439"/>
      <c r="D124" s="439"/>
      <c r="E124" s="439"/>
      <c r="F124" s="439"/>
      <c r="G124" s="16"/>
      <c r="H124" s="12"/>
      <c r="I124" s="226"/>
    </row>
    <row r="125" spans="1:9" s="14" customFormat="1" ht="16.5" customHeight="1">
      <c r="A125" s="778" t="s">
        <v>613</v>
      </c>
      <c r="B125" s="778"/>
      <c r="C125" s="778"/>
      <c r="D125" s="778"/>
      <c r="E125" s="778"/>
      <c r="F125" s="778"/>
      <c r="G125" s="778"/>
      <c r="H125" s="778"/>
      <c r="I125" s="778"/>
    </row>
    <row r="126" spans="1:9" s="14" customFormat="1" ht="16.5" customHeight="1">
      <c r="A126" s="12"/>
      <c r="B126" s="439"/>
      <c r="C126" s="439"/>
      <c r="D126" s="439"/>
      <c r="E126" s="439"/>
      <c r="F126" s="439"/>
      <c r="G126" s="16"/>
      <c r="H126" s="12"/>
      <c r="I126" s="12"/>
    </row>
    <row r="127" spans="1:9" s="14" customFormat="1" ht="16.5" customHeight="1">
      <c r="A127" s="453"/>
      <c r="B127" s="628" t="s">
        <v>374</v>
      </c>
      <c r="C127" s="628"/>
      <c r="D127" s="628"/>
      <c r="E127" s="628"/>
      <c r="F127" s="628"/>
      <c r="G127" s="628"/>
      <c r="H127" s="628"/>
      <c r="I127" s="628"/>
    </row>
    <row r="128" spans="1:9" s="14" customFormat="1" ht="16.5" customHeight="1">
      <c r="A128" s="628" t="s">
        <v>376</v>
      </c>
      <c r="B128" s="628"/>
      <c r="C128" s="628"/>
      <c r="D128" s="628"/>
      <c r="E128" s="628"/>
      <c r="F128" s="628"/>
      <c r="G128" s="628"/>
      <c r="H128" s="628"/>
      <c r="I128" s="628"/>
    </row>
    <row r="129" spans="1:9" s="14" customFormat="1" ht="16.5" customHeight="1">
      <c r="A129" s="628" t="s">
        <v>375</v>
      </c>
      <c r="B129" s="628"/>
      <c r="C129" s="628"/>
      <c r="D129" s="628"/>
      <c r="E129" s="628"/>
      <c r="F129" s="628"/>
      <c r="G129" s="628"/>
      <c r="H129" s="628"/>
      <c r="I129" s="628"/>
    </row>
    <row r="130" spans="1:9" s="14" customFormat="1" ht="16.5" customHeight="1">
      <c r="A130" s="628" t="s">
        <v>377</v>
      </c>
      <c r="B130" s="628"/>
      <c r="C130" s="628"/>
      <c r="D130" s="628"/>
      <c r="E130" s="628"/>
      <c r="F130" s="628"/>
      <c r="G130" s="628"/>
      <c r="H130" s="628"/>
      <c r="I130" s="628"/>
    </row>
    <row r="131" spans="1:9" s="14" customFormat="1" ht="16.5" customHeight="1">
      <c r="A131" s="628" t="s">
        <v>378</v>
      </c>
      <c r="B131" s="628"/>
      <c r="C131" s="628"/>
      <c r="D131" s="628"/>
      <c r="E131" s="628"/>
      <c r="F131" s="628"/>
      <c r="G131" s="628"/>
      <c r="H131" s="628"/>
      <c r="I131" s="628"/>
    </row>
    <row r="132" spans="1:9" s="14" customFormat="1" ht="16.5" customHeight="1">
      <c r="A132" s="628" t="s">
        <v>386</v>
      </c>
      <c r="B132" s="628"/>
      <c r="C132" s="628"/>
      <c r="D132" s="628"/>
      <c r="E132" s="628"/>
      <c r="F132" s="628"/>
      <c r="G132" s="628"/>
      <c r="H132" s="628"/>
      <c r="I132" s="628"/>
    </row>
    <row r="133" spans="1:9" s="14" customFormat="1" ht="16.5" customHeight="1">
      <c r="A133" s="628" t="s">
        <v>387</v>
      </c>
      <c r="B133" s="628"/>
      <c r="C133" s="628"/>
      <c r="D133" s="628"/>
      <c r="E133" s="628"/>
      <c r="F133" s="628"/>
      <c r="G133" s="628"/>
      <c r="H133" s="628"/>
      <c r="I133" s="628"/>
    </row>
    <row r="134" spans="1:9" s="14" customFormat="1" ht="16.5" customHeight="1">
      <c r="A134" s="453" t="s">
        <v>614</v>
      </c>
      <c r="B134" s="453"/>
      <c r="C134" s="453"/>
      <c r="D134" s="453"/>
      <c r="E134" s="453"/>
      <c r="F134" s="453"/>
      <c r="G134" s="453"/>
      <c r="H134" s="453"/>
      <c r="I134" s="453"/>
    </row>
    <row r="135" spans="1:9" s="14" customFormat="1" ht="16.5" customHeight="1">
      <c r="A135" s="658" t="s">
        <v>388</v>
      </c>
      <c r="B135" s="658"/>
      <c r="C135" s="658"/>
      <c r="D135" s="658"/>
      <c r="E135" s="658"/>
      <c r="F135" s="658"/>
      <c r="G135" s="658"/>
      <c r="H135" s="658"/>
      <c r="I135" s="658"/>
    </row>
    <row r="136" spans="1:9" s="14" customFormat="1" ht="16.5" customHeight="1">
      <c r="A136" s="453"/>
      <c r="B136" s="453"/>
      <c r="C136" s="453"/>
      <c r="D136" s="453"/>
      <c r="E136" s="453"/>
      <c r="F136" s="453"/>
      <c r="G136" s="453"/>
      <c r="H136" s="453"/>
      <c r="I136" s="453"/>
    </row>
    <row r="137" spans="1:9" s="14" customFormat="1" ht="16.5" customHeight="1">
      <c r="A137" s="453"/>
      <c r="B137" s="453"/>
      <c r="C137" s="453"/>
      <c r="D137" s="453"/>
      <c r="E137" s="453"/>
      <c r="F137" s="453"/>
      <c r="G137" s="453"/>
      <c r="H137" s="453"/>
      <c r="I137" s="453"/>
    </row>
    <row r="138" spans="1:9" s="14" customFormat="1" ht="16.5" customHeight="1">
      <c r="A138" s="453"/>
      <c r="B138" s="453"/>
      <c r="C138" s="453"/>
      <c r="D138" s="453"/>
      <c r="E138" s="453"/>
      <c r="F138" s="453"/>
      <c r="G138" s="453"/>
      <c r="H138" s="453"/>
      <c r="I138" s="453"/>
    </row>
    <row r="139" spans="1:9" s="14" customFormat="1" ht="16.5" customHeight="1">
      <c r="A139" s="453"/>
      <c r="B139" s="453"/>
      <c r="C139" s="453"/>
      <c r="D139" s="453"/>
      <c r="E139" s="453"/>
      <c r="F139" s="453"/>
      <c r="G139" s="453"/>
      <c r="H139" s="453"/>
      <c r="I139" s="453"/>
    </row>
    <row r="140" spans="1:9" s="14" customFormat="1" ht="16.5" customHeight="1">
      <c r="A140" s="453"/>
      <c r="B140" s="453"/>
      <c r="C140" s="453"/>
      <c r="D140" s="453"/>
      <c r="E140" s="453"/>
      <c r="F140" s="453"/>
      <c r="G140" s="453"/>
      <c r="H140" s="453"/>
      <c r="I140" s="453"/>
    </row>
    <row r="141" spans="1:9" s="14" customFormat="1" ht="16.5" customHeight="1">
      <c r="A141" s="453"/>
      <c r="B141" s="453"/>
      <c r="C141" s="453"/>
      <c r="D141" s="453"/>
      <c r="E141" s="453"/>
      <c r="F141" s="453"/>
      <c r="G141" s="453"/>
      <c r="H141" s="453"/>
      <c r="I141" s="453"/>
    </row>
    <row r="142" spans="1:9" s="14" customFormat="1" ht="16.5" customHeight="1">
      <c r="A142" s="453"/>
      <c r="B142" s="453"/>
      <c r="C142" s="453"/>
      <c r="D142" s="453"/>
      <c r="E142" s="453"/>
      <c r="F142" s="453"/>
      <c r="G142" s="453"/>
      <c r="H142" s="453"/>
      <c r="I142" s="453"/>
    </row>
    <row r="143" spans="1:9" s="14" customFormat="1" ht="16.5" customHeight="1">
      <c r="A143" s="453"/>
      <c r="B143" s="453"/>
      <c r="C143" s="453"/>
      <c r="D143" s="453"/>
      <c r="E143" s="453"/>
      <c r="F143" s="453"/>
      <c r="G143" s="453"/>
      <c r="H143" s="453"/>
      <c r="I143" s="453"/>
    </row>
    <row r="144" spans="1:9" s="14" customFormat="1" ht="16.5" customHeight="1">
      <c r="A144" s="453"/>
      <c r="B144" s="453"/>
      <c r="C144" s="453"/>
      <c r="D144" s="453"/>
      <c r="E144" s="453"/>
      <c r="F144" s="453"/>
      <c r="G144" s="453"/>
      <c r="H144" s="453"/>
      <c r="I144" s="453"/>
    </row>
    <row r="145" spans="1:9" s="14" customFormat="1" ht="16.5" customHeight="1">
      <c r="A145" s="453"/>
      <c r="B145" s="453"/>
      <c r="C145" s="453"/>
      <c r="D145" s="453"/>
      <c r="E145" s="453"/>
      <c r="F145" s="453"/>
      <c r="G145" s="453"/>
      <c r="H145" s="453"/>
      <c r="I145" s="453"/>
    </row>
    <row r="146" spans="1:9" s="14" customFormat="1" ht="16.5" customHeight="1">
      <c r="A146" s="453"/>
      <c r="B146" s="453"/>
      <c r="C146" s="453"/>
      <c r="D146" s="453"/>
      <c r="E146" s="453"/>
      <c r="F146" s="453"/>
      <c r="G146" s="453"/>
      <c r="H146" s="453"/>
      <c r="I146" s="453"/>
    </row>
    <row r="147" spans="1:9" s="14" customFormat="1" ht="16.5" customHeight="1">
      <c r="A147" s="453"/>
      <c r="B147" s="453"/>
      <c r="C147" s="453"/>
      <c r="D147" s="453"/>
      <c r="E147" s="453"/>
      <c r="F147" s="453"/>
      <c r="G147" s="453"/>
      <c r="H147" s="453"/>
      <c r="I147" s="453"/>
    </row>
    <row r="148" spans="1:9" s="14" customFormat="1" ht="16.5" customHeight="1">
      <c r="A148" s="453"/>
      <c r="B148" s="453"/>
      <c r="C148" s="453"/>
      <c r="D148" s="453"/>
      <c r="E148" s="453"/>
      <c r="F148" s="453"/>
      <c r="G148" s="453"/>
      <c r="H148" s="453"/>
      <c r="I148" s="453"/>
    </row>
    <row r="149" spans="1:9" s="14" customFormat="1" ht="16.5" customHeight="1">
      <c r="A149" s="453"/>
      <c r="B149" s="453"/>
      <c r="C149" s="453"/>
      <c r="D149" s="453"/>
      <c r="E149" s="453"/>
      <c r="F149" s="453"/>
      <c r="G149" s="453"/>
      <c r="H149" s="453"/>
      <c r="I149" s="453"/>
    </row>
    <row r="150" spans="1:9" s="14" customFormat="1" ht="16.5" customHeight="1">
      <c r="A150" s="453"/>
      <c r="B150" s="453"/>
      <c r="C150" s="453"/>
      <c r="D150" s="453"/>
      <c r="E150" s="453"/>
      <c r="F150" s="453"/>
      <c r="G150" s="453"/>
      <c r="H150" s="453"/>
      <c r="I150" s="453"/>
    </row>
    <row r="151" spans="1:9" s="14" customFormat="1" ht="16.5" customHeight="1">
      <c r="A151" s="453"/>
      <c r="B151" s="453"/>
      <c r="C151" s="453"/>
      <c r="D151" s="453"/>
      <c r="E151" s="453"/>
      <c r="F151" s="453"/>
      <c r="G151" s="453"/>
      <c r="H151" s="453"/>
      <c r="I151" s="453"/>
    </row>
    <row r="152" spans="1:9" s="14" customFormat="1" ht="16.5" customHeight="1">
      <c r="A152" s="453"/>
      <c r="B152" s="453"/>
      <c r="C152" s="453"/>
      <c r="D152" s="453"/>
      <c r="E152" s="453"/>
      <c r="F152" s="453"/>
      <c r="G152" s="453"/>
      <c r="H152" s="453"/>
      <c r="I152" s="453"/>
    </row>
    <row r="153" spans="1:9" s="14" customFormat="1" ht="16.5" customHeight="1">
      <c r="A153" s="453"/>
      <c r="B153" s="453"/>
      <c r="C153" s="453"/>
      <c r="D153" s="453"/>
      <c r="E153" s="453"/>
      <c r="F153" s="453"/>
      <c r="G153" s="453"/>
      <c r="H153" s="453"/>
      <c r="I153" s="453"/>
    </row>
    <row r="154" spans="1:9" s="14" customFormat="1" ht="16.5" customHeight="1">
      <c r="A154" s="453"/>
      <c r="B154" s="453"/>
      <c r="C154" s="453"/>
      <c r="D154" s="453"/>
      <c r="E154" s="453"/>
      <c r="F154" s="453"/>
      <c r="G154" s="453"/>
      <c r="H154" s="453"/>
      <c r="I154" s="453"/>
    </row>
    <row r="155" spans="1:9" s="14" customFormat="1" ht="16.5" customHeight="1">
      <c r="A155" s="453"/>
      <c r="B155" s="453"/>
      <c r="C155" s="453"/>
      <c r="D155" s="453"/>
      <c r="E155" s="453"/>
      <c r="F155" s="453"/>
      <c r="G155" s="453"/>
      <c r="H155" s="453"/>
      <c r="I155" s="453"/>
    </row>
    <row r="156" spans="1:9" s="14" customFormat="1" ht="16.5" customHeight="1">
      <c r="A156" s="453"/>
      <c r="B156" s="453"/>
      <c r="C156" s="453"/>
      <c r="D156" s="453"/>
      <c r="E156" s="453"/>
      <c r="F156" s="453"/>
      <c r="G156" s="453"/>
      <c r="H156" s="453"/>
      <c r="I156" s="453"/>
    </row>
    <row r="157" spans="1:9" s="14" customFormat="1" ht="16.5" customHeight="1">
      <c r="A157" s="453"/>
      <c r="B157" s="453"/>
      <c r="C157" s="453"/>
      <c r="D157" s="453"/>
      <c r="E157" s="453"/>
      <c r="F157" s="453"/>
      <c r="G157" s="453"/>
      <c r="H157" s="453"/>
      <c r="I157" s="453"/>
    </row>
    <row r="158" spans="1:9" s="14" customFormat="1" ht="16.5" customHeight="1">
      <c r="A158" s="453"/>
      <c r="B158" s="453"/>
      <c r="C158" s="453"/>
      <c r="D158" s="453"/>
      <c r="E158" s="453"/>
      <c r="F158" s="453"/>
      <c r="G158" s="453"/>
      <c r="H158" s="453"/>
      <c r="I158" s="453"/>
    </row>
    <row r="159" spans="1:9" s="14" customFormat="1" ht="16.5" customHeight="1">
      <c r="A159" s="453"/>
      <c r="B159" s="453"/>
      <c r="C159" s="453"/>
      <c r="D159" s="453"/>
      <c r="E159" s="453"/>
      <c r="F159" s="453"/>
      <c r="G159" s="453"/>
      <c r="H159" s="453"/>
      <c r="I159" s="453"/>
    </row>
    <row r="160" spans="1:9" s="14" customFormat="1" ht="16.5" customHeight="1">
      <c r="A160" s="453"/>
      <c r="B160" s="453"/>
      <c r="C160" s="453"/>
      <c r="D160" s="453"/>
      <c r="E160" s="453"/>
      <c r="F160" s="453"/>
      <c r="G160" s="453"/>
      <c r="H160" s="453"/>
      <c r="I160" s="453"/>
    </row>
    <row r="161" spans="1:9" s="14" customFormat="1" ht="16.5" customHeight="1">
      <c r="A161" s="453"/>
      <c r="B161" s="453"/>
      <c r="C161" s="453"/>
      <c r="D161" s="453"/>
      <c r="E161" s="453"/>
      <c r="F161" s="453"/>
      <c r="G161" s="453"/>
      <c r="H161" s="453"/>
      <c r="I161" s="453"/>
    </row>
    <row r="162" spans="1:9" s="14" customFormat="1" ht="16.5" customHeight="1">
      <c r="A162" s="453"/>
      <c r="B162" s="453"/>
      <c r="C162" s="453"/>
      <c r="D162" s="453"/>
      <c r="E162" s="453"/>
      <c r="F162" s="453"/>
      <c r="G162" s="453"/>
      <c r="H162" s="453"/>
      <c r="I162" s="453"/>
    </row>
    <row r="163" spans="1:9" s="14" customFormat="1" ht="16.5" customHeight="1">
      <c r="A163" s="453"/>
      <c r="B163" s="453"/>
      <c r="C163" s="453"/>
      <c r="D163" s="453"/>
      <c r="E163" s="453"/>
      <c r="F163" s="453"/>
      <c r="G163" s="453"/>
      <c r="H163" s="453"/>
      <c r="I163" s="453"/>
    </row>
    <row r="164" spans="1:9" s="14" customFormat="1" ht="16.5" customHeight="1">
      <c r="A164" s="453"/>
      <c r="B164" s="453"/>
      <c r="C164" s="453"/>
      <c r="D164" s="453"/>
      <c r="E164" s="453"/>
      <c r="F164" s="453"/>
      <c r="G164" s="453"/>
      <c r="H164" s="453"/>
      <c r="I164" s="453"/>
    </row>
    <row r="165" spans="1:9" s="14" customFormat="1" ht="16.5" customHeight="1">
      <c r="A165" s="453"/>
      <c r="B165" s="453"/>
      <c r="C165" s="453"/>
      <c r="D165" s="453"/>
      <c r="E165" s="453"/>
      <c r="F165" s="453"/>
      <c r="G165" s="453"/>
      <c r="H165" s="453"/>
      <c r="I165" s="453"/>
    </row>
    <row r="166" spans="1:9" s="14" customFormat="1" ht="16.5" customHeight="1">
      <c r="A166" s="453"/>
      <c r="B166" s="453"/>
      <c r="C166" s="453"/>
      <c r="D166" s="453"/>
      <c r="E166" s="453"/>
      <c r="F166" s="453"/>
      <c r="G166" s="453"/>
      <c r="H166" s="453"/>
      <c r="I166" s="453"/>
    </row>
    <row r="167" spans="1:9" s="14" customFormat="1" ht="16.5" customHeight="1">
      <c r="A167" s="453"/>
      <c r="B167" s="453"/>
      <c r="C167" s="453"/>
      <c r="D167" s="453"/>
      <c r="E167" s="453"/>
      <c r="F167" s="453"/>
      <c r="G167" s="453"/>
      <c r="H167" s="453"/>
      <c r="I167" s="453"/>
    </row>
    <row r="168" spans="1:9" s="14" customFormat="1" ht="16.5" customHeight="1">
      <c r="A168" s="453"/>
      <c r="B168" s="453"/>
      <c r="C168" s="453"/>
      <c r="D168" s="453"/>
      <c r="E168" s="453"/>
      <c r="F168" s="453"/>
      <c r="G168" s="453"/>
      <c r="H168" s="453"/>
    </row>
    <row r="169" spans="1:9" s="14" customFormat="1" ht="16.5" customHeight="1">
      <c r="A169" s="453"/>
      <c r="B169" s="453"/>
      <c r="C169" s="453"/>
      <c r="D169" s="453"/>
      <c r="E169" s="453"/>
      <c r="F169" s="453"/>
      <c r="G169" s="453"/>
      <c r="H169" s="453"/>
      <c r="I169" s="453"/>
    </row>
    <row r="170" spans="1:9" s="14" customFormat="1" ht="16.5" customHeight="1">
      <c r="A170" s="453"/>
      <c r="B170" s="453"/>
      <c r="C170" s="453"/>
      <c r="D170" s="453"/>
      <c r="E170" s="453"/>
      <c r="F170" s="453"/>
      <c r="G170" s="453"/>
      <c r="H170" s="453"/>
      <c r="I170" s="453"/>
    </row>
    <row r="171" spans="1:9" s="14" customFormat="1" ht="16.5" customHeight="1">
      <c r="A171" s="453"/>
      <c r="B171" s="453"/>
      <c r="C171" s="453"/>
      <c r="D171" s="453"/>
      <c r="E171" s="453"/>
      <c r="F171" s="453"/>
      <c r="G171" s="453"/>
      <c r="H171" s="453"/>
      <c r="I171" s="453"/>
    </row>
    <row r="172" spans="1:9" s="14" customFormat="1" ht="16.5" customHeight="1">
      <c r="A172" s="453"/>
      <c r="B172" s="453"/>
      <c r="C172" s="453"/>
      <c r="D172" s="453"/>
      <c r="E172" s="453"/>
      <c r="F172" s="453"/>
      <c r="G172" s="453"/>
      <c r="H172" s="453"/>
      <c r="I172" s="453"/>
    </row>
    <row r="173" spans="1:9" s="14" customFormat="1" ht="16.5" customHeight="1">
      <c r="A173" s="453"/>
      <c r="B173" s="453"/>
      <c r="C173" s="453"/>
      <c r="D173" s="453"/>
      <c r="E173" s="453"/>
      <c r="F173" s="453"/>
      <c r="G173" s="453"/>
      <c r="H173" s="453"/>
      <c r="I173" s="453"/>
    </row>
    <row r="174" spans="1:9" s="14" customFormat="1" ht="16.5" customHeight="1">
      <c r="A174" s="453"/>
      <c r="B174" s="453"/>
      <c r="C174" s="453"/>
      <c r="D174" s="453"/>
      <c r="E174" s="453"/>
      <c r="F174" s="453"/>
      <c r="G174" s="453"/>
      <c r="H174" s="453"/>
      <c r="I174" s="453"/>
    </row>
    <row r="175" spans="1:9" s="14" customFormat="1" ht="16.5" customHeight="1">
      <c r="A175" s="453"/>
      <c r="B175" s="453"/>
      <c r="C175" s="453"/>
      <c r="D175" s="453"/>
      <c r="E175" s="453"/>
      <c r="F175" s="453"/>
      <c r="G175" s="453"/>
      <c r="H175" s="453"/>
      <c r="I175" s="453"/>
    </row>
    <row r="176" spans="1:9" s="14" customFormat="1" ht="16.5" customHeight="1">
      <c r="A176" s="453"/>
      <c r="B176" s="453"/>
      <c r="C176" s="453"/>
      <c r="D176" s="453"/>
      <c r="E176" s="453"/>
      <c r="F176" s="453"/>
      <c r="G176" s="453"/>
      <c r="H176" s="453"/>
      <c r="I176" s="453"/>
    </row>
    <row r="177" spans="1:9" s="14" customFormat="1" ht="16.5" customHeight="1">
      <c r="A177" s="453"/>
      <c r="B177" s="453"/>
      <c r="C177" s="453"/>
      <c r="D177" s="453"/>
      <c r="E177" s="453"/>
      <c r="F177" s="453"/>
      <c r="G177" s="453"/>
      <c r="H177" s="453"/>
      <c r="I177" s="453"/>
    </row>
    <row r="178" spans="1:9" s="14" customFormat="1" ht="16.5" customHeight="1">
      <c r="A178" s="453"/>
      <c r="B178" s="453"/>
      <c r="C178" s="453"/>
      <c r="D178" s="453"/>
      <c r="E178" s="453"/>
      <c r="F178" s="453"/>
      <c r="G178" s="453"/>
      <c r="H178" s="453"/>
      <c r="I178" s="453"/>
    </row>
    <row r="179" spans="1:9" s="14" customFormat="1" ht="16.5" customHeight="1">
      <c r="A179" s="453"/>
      <c r="B179" s="453"/>
      <c r="C179" s="453"/>
      <c r="D179" s="453"/>
      <c r="E179" s="453"/>
      <c r="F179" s="453"/>
      <c r="G179" s="453"/>
      <c r="H179" s="453"/>
      <c r="I179" s="226">
        <v>3</v>
      </c>
    </row>
    <row r="180" spans="1:9" s="14" customFormat="1" ht="16.5" customHeight="1">
      <c r="A180" s="453"/>
      <c r="B180" s="453"/>
      <c r="C180" s="453"/>
      <c r="D180" s="453"/>
      <c r="E180" s="453"/>
      <c r="F180" s="453"/>
      <c r="G180" s="453"/>
      <c r="H180" s="453"/>
      <c r="I180" s="453"/>
    </row>
    <row r="181" spans="1:9" s="14" customFormat="1" ht="16.5" customHeight="1">
      <c r="A181" s="453"/>
      <c r="B181" s="453"/>
      <c r="C181" s="453"/>
      <c r="D181" s="453"/>
      <c r="E181" s="453"/>
      <c r="F181" s="453"/>
      <c r="G181" s="453"/>
      <c r="H181" s="453"/>
    </row>
    <row r="182" spans="1:9" s="14" customFormat="1" ht="16.5" customHeight="1">
      <c r="A182" s="630" t="s">
        <v>43</v>
      </c>
      <c r="B182" s="630"/>
      <c r="C182" s="630"/>
      <c r="D182" s="630"/>
      <c r="E182" s="630"/>
      <c r="F182" s="630"/>
      <c r="G182" s="630"/>
      <c r="H182" s="630"/>
      <c r="I182" s="630"/>
    </row>
    <row r="183" spans="1:9" s="14" customFormat="1" ht="16.5" customHeight="1">
      <c r="A183" s="18"/>
      <c r="B183" s="18"/>
      <c r="C183" s="18"/>
      <c r="D183" s="18"/>
      <c r="E183" s="18"/>
      <c r="F183" s="18"/>
      <c r="G183" s="18"/>
      <c r="H183" s="18"/>
      <c r="I183" s="18"/>
    </row>
    <row r="184" spans="1:9" s="14" customFormat="1" ht="16.5" customHeight="1">
      <c r="A184" s="453"/>
      <c r="B184" s="628" t="s">
        <v>615</v>
      </c>
      <c r="C184" s="628"/>
      <c r="D184" s="628"/>
      <c r="E184" s="628"/>
      <c r="F184" s="628"/>
      <c r="G184" s="628"/>
      <c r="H184" s="628"/>
      <c r="I184" s="628"/>
    </row>
    <row r="185" spans="1:9" s="14" customFormat="1" ht="16.5" customHeight="1">
      <c r="A185" s="628" t="s">
        <v>1068</v>
      </c>
      <c r="B185" s="628"/>
      <c r="C185" s="628"/>
      <c r="D185" s="628"/>
      <c r="E185" s="628"/>
      <c r="F185" s="628"/>
      <c r="G185" s="628"/>
      <c r="H185" s="628"/>
      <c r="I185" s="628"/>
    </row>
    <row r="186" spans="1:9" s="14" customFormat="1" ht="16.5" customHeight="1">
      <c r="A186" s="628" t="s">
        <v>1069</v>
      </c>
      <c r="B186" s="628"/>
      <c r="C186" s="628"/>
      <c r="D186" s="628"/>
      <c r="E186" s="628"/>
      <c r="F186" s="628"/>
      <c r="G186" s="628"/>
      <c r="H186" s="628"/>
      <c r="I186" s="628"/>
    </row>
    <row r="187" spans="1:9" s="14" customFormat="1" ht="16.5" customHeight="1">
      <c r="A187" s="439"/>
      <c r="B187" s="439"/>
      <c r="C187" s="439"/>
      <c r="D187" s="439"/>
      <c r="E187" s="439"/>
      <c r="F187" s="439"/>
      <c r="G187" s="439"/>
      <c r="H187" s="439"/>
      <c r="I187" s="439"/>
    </row>
    <row r="188" spans="1:9" s="14" customFormat="1" ht="16.5" customHeight="1">
      <c r="A188" s="482" t="s">
        <v>44</v>
      </c>
      <c r="B188" s="610" t="s">
        <v>45</v>
      </c>
      <c r="C188" s="611"/>
      <c r="D188" s="344" t="s">
        <v>46</v>
      </c>
      <c r="E188" s="445" t="s">
        <v>47</v>
      </c>
      <c r="F188" s="445" t="s">
        <v>46</v>
      </c>
      <c r="G188" s="614" t="s">
        <v>48</v>
      </c>
      <c r="H188" s="615"/>
      <c r="I188" s="616" t="s">
        <v>49</v>
      </c>
    </row>
    <row r="189" spans="1:9" s="14" customFormat="1" ht="16.5" customHeight="1">
      <c r="A189" s="19" t="s">
        <v>50</v>
      </c>
      <c r="B189" s="612"/>
      <c r="C189" s="613"/>
      <c r="D189" s="343" t="s">
        <v>568</v>
      </c>
      <c r="E189" s="343" t="s">
        <v>616</v>
      </c>
      <c r="F189" s="343" t="s">
        <v>656</v>
      </c>
      <c r="G189" s="20" t="s">
        <v>51</v>
      </c>
      <c r="H189" s="20" t="s">
        <v>52</v>
      </c>
      <c r="I189" s="617"/>
    </row>
    <row r="190" spans="1:9" s="14" customFormat="1" ht="16.5" customHeight="1">
      <c r="A190" s="21">
        <v>1</v>
      </c>
      <c r="B190" s="704">
        <v>2</v>
      </c>
      <c r="C190" s="705"/>
      <c r="D190" s="447">
        <v>3</v>
      </c>
      <c r="E190" s="481">
        <v>4</v>
      </c>
      <c r="F190" s="467">
        <v>5</v>
      </c>
      <c r="G190" s="481">
        <v>6</v>
      </c>
      <c r="H190" s="481">
        <v>7</v>
      </c>
      <c r="I190" s="22">
        <v>8</v>
      </c>
    </row>
    <row r="191" spans="1:9" s="14" customFormat="1" ht="16.5" customHeight="1">
      <c r="A191" s="464">
        <v>16019</v>
      </c>
      <c r="B191" s="689" t="s">
        <v>53</v>
      </c>
      <c r="C191" s="690"/>
      <c r="D191" s="412" t="s">
        <v>584</v>
      </c>
      <c r="E191" s="299">
        <v>21</v>
      </c>
      <c r="F191" s="412" t="s">
        <v>584</v>
      </c>
      <c r="G191" s="118">
        <f t="shared" ref="G191:G224" si="0">F191/D191</f>
        <v>1</v>
      </c>
      <c r="H191" s="118">
        <f t="shared" ref="H191:H224" si="1">F191/E191</f>
        <v>0.90476190476190477</v>
      </c>
      <c r="I191" s="108">
        <f>F191/F224</f>
        <v>8.874357776739842E-3</v>
      </c>
    </row>
    <row r="192" spans="1:9" s="14" customFormat="1" ht="16.5" customHeight="1">
      <c r="A192" s="64">
        <v>163</v>
      </c>
      <c r="B192" s="767" t="s">
        <v>55</v>
      </c>
      <c r="C192" s="768"/>
      <c r="D192" s="300">
        <f>D193+D194+D195</f>
        <v>59</v>
      </c>
      <c r="E192" s="300">
        <f>E193+E194+E195</f>
        <v>59</v>
      </c>
      <c r="F192" s="300">
        <f>F193+F194+F195</f>
        <v>55</v>
      </c>
      <c r="G192" s="118">
        <f t="shared" si="0"/>
        <v>0.93220338983050843</v>
      </c>
      <c r="H192" s="118">
        <f t="shared" si="1"/>
        <v>0.93220338983050843</v>
      </c>
      <c r="I192" s="41">
        <f>F192/F224</f>
        <v>2.5688930406352173E-2</v>
      </c>
    </row>
    <row r="193" spans="1:9" s="14" customFormat="1" ht="16.5" customHeight="1">
      <c r="A193" s="26">
        <v>16319</v>
      </c>
      <c r="B193" s="765" t="s">
        <v>56</v>
      </c>
      <c r="C193" s="766"/>
      <c r="D193" s="413" t="s">
        <v>565</v>
      </c>
      <c r="E193" s="558">
        <v>56</v>
      </c>
      <c r="F193" s="413" t="s">
        <v>1062</v>
      </c>
      <c r="G193" s="27">
        <f t="shared" si="0"/>
        <v>0.92982456140350878</v>
      </c>
      <c r="H193" s="27">
        <f t="shared" si="1"/>
        <v>0.9464285714285714</v>
      </c>
      <c r="I193" s="28">
        <f>F193/F192</f>
        <v>0.96363636363636362</v>
      </c>
    </row>
    <row r="194" spans="1:9" s="14" customFormat="1" ht="16.5" customHeight="1">
      <c r="A194" s="26">
        <v>16519</v>
      </c>
      <c r="B194" s="765" t="s">
        <v>57</v>
      </c>
      <c r="C194" s="766"/>
      <c r="D194" s="29" t="s">
        <v>58</v>
      </c>
      <c r="E194" s="558">
        <v>2</v>
      </c>
      <c r="F194" s="29" t="s">
        <v>58</v>
      </c>
      <c r="G194" s="27">
        <f t="shared" si="0"/>
        <v>1</v>
      </c>
      <c r="H194" s="27">
        <f t="shared" si="1"/>
        <v>0.5</v>
      </c>
      <c r="I194" s="28">
        <f>F194/F192</f>
        <v>1.8181818181818181E-2</v>
      </c>
    </row>
    <row r="195" spans="1:9" s="14" customFormat="1" ht="16.5" customHeight="1">
      <c r="A195" s="26">
        <v>16559</v>
      </c>
      <c r="B195" s="765" t="s">
        <v>59</v>
      </c>
      <c r="C195" s="766"/>
      <c r="D195" s="30">
        <v>1</v>
      </c>
      <c r="E195" s="558">
        <v>1</v>
      </c>
      <c r="F195" s="30">
        <v>1</v>
      </c>
      <c r="G195" s="27">
        <f t="shared" si="0"/>
        <v>1</v>
      </c>
      <c r="H195" s="27">
        <f t="shared" si="1"/>
        <v>1</v>
      </c>
      <c r="I195" s="28">
        <f>F195/F192</f>
        <v>1.8181818181818181E-2</v>
      </c>
    </row>
    <row r="196" spans="1:9" s="14" customFormat="1" ht="16.5" customHeight="1">
      <c r="A196" s="464">
        <v>16637</v>
      </c>
      <c r="B196" s="689" t="s">
        <v>60</v>
      </c>
      <c r="C196" s="690"/>
      <c r="D196" s="410">
        <v>24</v>
      </c>
      <c r="E196" s="301">
        <v>27</v>
      </c>
      <c r="F196" s="410">
        <v>18</v>
      </c>
      <c r="G196" s="118">
        <f t="shared" si="0"/>
        <v>0.75</v>
      </c>
      <c r="H196" s="118">
        <f t="shared" si="1"/>
        <v>0.66666666666666663</v>
      </c>
      <c r="I196" s="41">
        <f>F196/F224</f>
        <v>8.4072863148061654E-3</v>
      </c>
    </row>
    <row r="197" spans="1:9" s="14" customFormat="1" ht="16.5" customHeight="1">
      <c r="A197" s="464">
        <v>16795</v>
      </c>
      <c r="B197" s="689" t="s">
        <v>61</v>
      </c>
      <c r="C197" s="690"/>
      <c r="D197" s="410">
        <v>4</v>
      </c>
      <c r="E197" s="301">
        <v>4</v>
      </c>
      <c r="F197" s="410">
        <v>4</v>
      </c>
      <c r="G197" s="118">
        <f t="shared" si="0"/>
        <v>1</v>
      </c>
      <c r="H197" s="118">
        <f t="shared" si="1"/>
        <v>1</v>
      </c>
      <c r="I197" s="41">
        <f>F197/F224</f>
        <v>1.8682858477347033E-3</v>
      </c>
    </row>
    <row r="198" spans="1:9" s="14" customFormat="1" ht="16.5" customHeight="1">
      <c r="A198" s="464">
        <v>16919</v>
      </c>
      <c r="B198" s="689" t="s">
        <v>62</v>
      </c>
      <c r="C198" s="690"/>
      <c r="D198" s="410">
        <v>35</v>
      </c>
      <c r="E198" s="301">
        <v>35</v>
      </c>
      <c r="F198" s="410">
        <v>41</v>
      </c>
      <c r="G198" s="118">
        <f t="shared" si="0"/>
        <v>1.1714285714285715</v>
      </c>
      <c r="H198" s="118">
        <f t="shared" si="1"/>
        <v>1.1714285714285715</v>
      </c>
      <c r="I198" s="41">
        <f>F198/F224</f>
        <v>1.9149929939280708E-2</v>
      </c>
    </row>
    <row r="199" spans="1:9" s="14" customFormat="1" ht="16.5" customHeight="1">
      <c r="A199" s="464">
        <v>17519</v>
      </c>
      <c r="B199" s="689" t="s">
        <v>22</v>
      </c>
      <c r="C199" s="690"/>
      <c r="D199" s="411" t="s">
        <v>585</v>
      </c>
      <c r="E199" s="301">
        <v>34</v>
      </c>
      <c r="F199" s="411" t="s">
        <v>598</v>
      </c>
      <c r="G199" s="118">
        <f t="shared" si="0"/>
        <v>1.0333333333333334</v>
      </c>
      <c r="H199" s="118">
        <f t="shared" si="1"/>
        <v>0.91176470588235292</v>
      </c>
      <c r="I199" s="41">
        <f>F199/F224</f>
        <v>1.4479215319943952E-2</v>
      </c>
    </row>
    <row r="200" spans="1:9" s="14" customFormat="1" ht="16.5" customHeight="1">
      <c r="A200" s="464">
        <v>180</v>
      </c>
      <c r="B200" s="767" t="s">
        <v>63</v>
      </c>
      <c r="C200" s="768"/>
      <c r="D200" s="302">
        <f>D201+D202</f>
        <v>53</v>
      </c>
      <c r="E200" s="302">
        <f>E201+E202</f>
        <v>55</v>
      </c>
      <c r="F200" s="302">
        <f>F201+F202</f>
        <v>51</v>
      </c>
      <c r="G200" s="118">
        <f t="shared" si="0"/>
        <v>0.96226415094339623</v>
      </c>
      <c r="H200" s="118">
        <f t="shared" si="1"/>
        <v>0.92727272727272725</v>
      </c>
      <c r="I200" s="41">
        <f>F200/F224</f>
        <v>2.382064455861747E-2</v>
      </c>
    </row>
    <row r="201" spans="1:9" s="14" customFormat="1" ht="16.5" customHeight="1">
      <c r="A201" s="26">
        <v>18019</v>
      </c>
      <c r="B201" s="765" t="s">
        <v>64</v>
      </c>
      <c r="C201" s="766"/>
      <c r="D201" s="29" t="s">
        <v>54</v>
      </c>
      <c r="E201" s="558">
        <v>15</v>
      </c>
      <c r="F201" s="29" t="s">
        <v>54</v>
      </c>
      <c r="G201" s="27">
        <f t="shared" si="0"/>
        <v>1</v>
      </c>
      <c r="H201" s="27">
        <f t="shared" si="1"/>
        <v>0.8666666666666667</v>
      </c>
      <c r="I201" s="28">
        <f>F201/F200</f>
        <v>0.25490196078431371</v>
      </c>
    </row>
    <row r="202" spans="1:9" s="14" customFormat="1" ht="16.5" customHeight="1">
      <c r="A202" s="26">
        <v>18295</v>
      </c>
      <c r="B202" s="765" t="s">
        <v>65</v>
      </c>
      <c r="C202" s="766"/>
      <c r="D202" s="29" t="s">
        <v>563</v>
      </c>
      <c r="E202" s="558">
        <v>40</v>
      </c>
      <c r="F202" s="29" t="s">
        <v>456</v>
      </c>
      <c r="G202" s="27">
        <f t="shared" si="0"/>
        <v>0.95</v>
      </c>
      <c r="H202" s="27">
        <f t="shared" si="1"/>
        <v>0.95</v>
      </c>
      <c r="I202" s="28">
        <f>F202/F200</f>
        <v>0.74509803921568629</v>
      </c>
    </row>
    <row r="203" spans="1:9" s="14" customFormat="1" ht="16.5" customHeight="1">
      <c r="A203" s="464">
        <v>19595</v>
      </c>
      <c r="B203" s="689" t="s">
        <v>66</v>
      </c>
      <c r="C203" s="690"/>
      <c r="D203" s="411" t="s">
        <v>586</v>
      </c>
      <c r="E203" s="301">
        <v>8</v>
      </c>
      <c r="F203" s="411" t="s">
        <v>1063</v>
      </c>
      <c r="G203" s="118">
        <f t="shared" si="0"/>
        <v>0.875</v>
      </c>
      <c r="H203" s="118">
        <f t="shared" si="1"/>
        <v>0.875</v>
      </c>
      <c r="I203" s="41">
        <f>F203/F224</f>
        <v>3.269500233535731E-3</v>
      </c>
    </row>
    <row r="204" spans="1:9" s="14" customFormat="1" ht="16.5" customHeight="1">
      <c r="A204" s="464">
        <v>47019</v>
      </c>
      <c r="B204" s="689" t="s">
        <v>67</v>
      </c>
      <c r="C204" s="690"/>
      <c r="D204" s="411" t="s">
        <v>469</v>
      </c>
      <c r="E204" s="301">
        <v>23</v>
      </c>
      <c r="F204" s="411" t="s">
        <v>469</v>
      </c>
      <c r="G204" s="118">
        <f t="shared" si="0"/>
        <v>1</v>
      </c>
      <c r="H204" s="118">
        <f t="shared" si="1"/>
        <v>0.95652173913043481</v>
      </c>
      <c r="I204" s="41">
        <f>F204/F224</f>
        <v>1.0275572162540868E-2</v>
      </c>
    </row>
    <row r="205" spans="1:9" s="14" customFormat="1" ht="16.5" customHeight="1">
      <c r="A205" s="464">
        <v>48019</v>
      </c>
      <c r="B205" s="689" t="s">
        <v>68</v>
      </c>
      <c r="C205" s="690"/>
      <c r="D205" s="411" t="s">
        <v>467</v>
      </c>
      <c r="E205" s="301">
        <v>6</v>
      </c>
      <c r="F205" s="411" t="s">
        <v>467</v>
      </c>
      <c r="G205" s="118">
        <f t="shared" si="0"/>
        <v>1</v>
      </c>
      <c r="H205" s="118">
        <f t="shared" si="1"/>
        <v>1</v>
      </c>
      <c r="I205" s="41">
        <f>F205/F224</f>
        <v>2.8024287716020553E-3</v>
      </c>
    </row>
    <row r="206" spans="1:9" s="14" customFormat="1" ht="16.5" customHeight="1">
      <c r="A206" s="464">
        <v>650</v>
      </c>
      <c r="B206" s="689" t="s">
        <v>69</v>
      </c>
      <c r="C206" s="690"/>
      <c r="D206" s="301">
        <f>D207+D208</f>
        <v>22</v>
      </c>
      <c r="E206" s="301">
        <f>E207+E208</f>
        <v>23</v>
      </c>
      <c r="F206" s="301">
        <f>F207+F208</f>
        <v>21</v>
      </c>
      <c r="G206" s="118">
        <f t="shared" si="0"/>
        <v>0.95454545454545459</v>
      </c>
      <c r="H206" s="118">
        <f t="shared" si="1"/>
        <v>0.91304347826086951</v>
      </c>
      <c r="I206" s="41">
        <f>F206/F224</f>
        <v>9.8085007006071933E-3</v>
      </c>
    </row>
    <row r="207" spans="1:9" s="14" customFormat="1" ht="16.5" customHeight="1">
      <c r="A207" s="26">
        <v>65095</v>
      </c>
      <c r="B207" s="765" t="s">
        <v>370</v>
      </c>
      <c r="C207" s="766"/>
      <c r="D207" s="29" t="s">
        <v>564</v>
      </c>
      <c r="E207" s="558">
        <v>18</v>
      </c>
      <c r="F207" s="29" t="s">
        <v>1064</v>
      </c>
      <c r="G207" s="27">
        <f t="shared" si="0"/>
        <v>0.88888888888888884</v>
      </c>
      <c r="H207" s="27">
        <f t="shared" si="1"/>
        <v>0.88888888888888884</v>
      </c>
      <c r="I207" s="28">
        <f>F207/F206</f>
        <v>0.76190476190476186</v>
      </c>
    </row>
    <row r="208" spans="1:9" s="14" customFormat="1" ht="16.5" customHeight="1">
      <c r="A208" s="26">
        <v>65495</v>
      </c>
      <c r="B208" s="765" t="s">
        <v>371</v>
      </c>
      <c r="C208" s="766"/>
      <c r="D208" s="29" t="s">
        <v>566</v>
      </c>
      <c r="E208" s="558">
        <v>5</v>
      </c>
      <c r="F208" s="29" t="s">
        <v>1065</v>
      </c>
      <c r="G208" s="27">
        <f t="shared" si="0"/>
        <v>1.25</v>
      </c>
      <c r="H208" s="27">
        <f t="shared" si="1"/>
        <v>1</v>
      </c>
      <c r="I208" s="28">
        <f>F208/F206</f>
        <v>0.23809523809523808</v>
      </c>
    </row>
    <row r="209" spans="1:9" s="14" customFormat="1" ht="16.5" customHeight="1">
      <c r="A209" s="464">
        <v>66100</v>
      </c>
      <c r="B209" s="689" t="s">
        <v>70</v>
      </c>
      <c r="C209" s="690"/>
      <c r="D209" s="411" t="s">
        <v>587</v>
      </c>
      <c r="E209" s="301">
        <v>12</v>
      </c>
      <c r="F209" s="411" t="s">
        <v>1066</v>
      </c>
      <c r="G209" s="118">
        <f t="shared" si="0"/>
        <v>0.9</v>
      </c>
      <c r="H209" s="118">
        <f t="shared" si="1"/>
        <v>0.75</v>
      </c>
      <c r="I209" s="41">
        <f>F209/F224</f>
        <v>4.2036431574030827E-3</v>
      </c>
    </row>
    <row r="210" spans="1:9" s="14" customFormat="1" ht="16.5" customHeight="1">
      <c r="A210" s="464">
        <v>730</v>
      </c>
      <c r="B210" s="689" t="s">
        <v>71</v>
      </c>
      <c r="C210" s="690"/>
      <c r="D210" s="303">
        <f>D211+D212</f>
        <v>352</v>
      </c>
      <c r="E210" s="303">
        <f>E211+E212</f>
        <v>364</v>
      </c>
      <c r="F210" s="303">
        <f>F211+F212</f>
        <v>350</v>
      </c>
      <c r="G210" s="118">
        <f t="shared" si="0"/>
        <v>0.99431818181818177</v>
      </c>
      <c r="H210" s="118">
        <f t="shared" si="1"/>
        <v>0.96153846153846156</v>
      </c>
      <c r="I210" s="41">
        <f>F210/F224</f>
        <v>0.16347501167678655</v>
      </c>
    </row>
    <row r="211" spans="1:9" s="14" customFormat="1" ht="16.5" customHeight="1">
      <c r="A211" s="26">
        <v>73028</v>
      </c>
      <c r="B211" s="765" t="s">
        <v>72</v>
      </c>
      <c r="C211" s="766"/>
      <c r="D211" s="30">
        <v>4</v>
      </c>
      <c r="E211" s="558">
        <v>4</v>
      </c>
      <c r="F211" s="30">
        <v>3</v>
      </c>
      <c r="G211" s="27">
        <f t="shared" si="0"/>
        <v>0.75</v>
      </c>
      <c r="H211" s="27">
        <f t="shared" si="1"/>
        <v>0.75</v>
      </c>
      <c r="I211" s="28">
        <f>F211/F210</f>
        <v>8.5714285714285719E-3</v>
      </c>
    </row>
    <row r="212" spans="1:9" s="14" customFormat="1" ht="16.5" customHeight="1">
      <c r="A212" s="26">
        <v>74100</v>
      </c>
      <c r="B212" s="765" t="s">
        <v>73</v>
      </c>
      <c r="C212" s="766"/>
      <c r="D212" s="29" t="s">
        <v>588</v>
      </c>
      <c r="E212" s="558">
        <v>360</v>
      </c>
      <c r="F212" s="29" t="s">
        <v>1067</v>
      </c>
      <c r="G212" s="27">
        <f t="shared" si="0"/>
        <v>0.99712643678160917</v>
      </c>
      <c r="H212" s="27">
        <f t="shared" si="1"/>
        <v>0.96388888888888891</v>
      </c>
      <c r="I212" s="28">
        <f>F212/F210</f>
        <v>0.99142857142857144</v>
      </c>
    </row>
    <row r="213" spans="1:9" s="14" customFormat="1" ht="16.5" customHeight="1">
      <c r="A213" s="64">
        <v>75590</v>
      </c>
      <c r="B213" s="769" t="s">
        <v>74</v>
      </c>
      <c r="C213" s="770"/>
      <c r="D213" s="304">
        <f>D214</f>
        <v>18</v>
      </c>
      <c r="E213" s="301">
        <f>E214+E215</f>
        <v>31</v>
      </c>
      <c r="F213" s="304">
        <f>F214</f>
        <v>18</v>
      </c>
      <c r="G213" s="118">
        <f t="shared" si="0"/>
        <v>1</v>
      </c>
      <c r="H213" s="118">
        <f t="shared" si="1"/>
        <v>0.58064516129032262</v>
      </c>
      <c r="I213" s="41">
        <f>F213/F224</f>
        <v>8.4072863148061654E-3</v>
      </c>
    </row>
    <row r="214" spans="1:9" s="14" customFormat="1" ht="16.5" customHeight="1">
      <c r="A214" s="507">
        <v>75591</v>
      </c>
      <c r="B214" s="505" t="s">
        <v>519</v>
      </c>
      <c r="C214" s="508"/>
      <c r="D214" s="506">
        <v>18</v>
      </c>
      <c r="E214" s="504">
        <v>21</v>
      </c>
      <c r="F214" s="506">
        <v>18</v>
      </c>
      <c r="G214" s="23">
        <f>F214/D214</f>
        <v>1</v>
      </c>
      <c r="H214" s="23">
        <f>F214/E214</f>
        <v>0.8571428571428571</v>
      </c>
      <c r="I214" s="25">
        <f>F214/F213</f>
        <v>1</v>
      </c>
    </row>
    <row r="215" spans="1:9" s="14" customFormat="1" ht="16.5" customHeight="1">
      <c r="A215" s="507">
        <v>75592</v>
      </c>
      <c r="B215" s="505" t="s">
        <v>520</v>
      </c>
      <c r="C215" s="508"/>
      <c r="D215" s="506">
        <v>0</v>
      </c>
      <c r="E215" s="504">
        <v>10</v>
      </c>
      <c r="F215" s="506">
        <v>0</v>
      </c>
      <c r="G215" s="23" t="e">
        <f>F215/D215</f>
        <v>#DIV/0!</v>
      </c>
      <c r="H215" s="23">
        <f>F215/E215</f>
        <v>0</v>
      </c>
      <c r="I215" s="25">
        <f>F215/F213</f>
        <v>0</v>
      </c>
    </row>
    <row r="216" spans="1:9" s="14" customFormat="1" ht="16.5" customHeight="1">
      <c r="A216" s="464">
        <v>850</v>
      </c>
      <c r="B216" s="689" t="s">
        <v>36</v>
      </c>
      <c r="C216" s="690"/>
      <c r="D216" s="305">
        <f t="shared" ref="D216" si="2">D217+D218</f>
        <v>50</v>
      </c>
      <c r="E216" s="305">
        <f>E217+E218</f>
        <v>57</v>
      </c>
      <c r="F216" s="305">
        <f t="shared" ref="F216" si="3">F217+F218</f>
        <v>48</v>
      </c>
      <c r="G216" s="118">
        <f t="shared" si="0"/>
        <v>0.96</v>
      </c>
      <c r="H216" s="118">
        <f t="shared" si="1"/>
        <v>0.84210526315789469</v>
      </c>
      <c r="I216" s="41">
        <f>F216/F224</f>
        <v>2.2419430172816442E-2</v>
      </c>
    </row>
    <row r="217" spans="1:9" s="14" customFormat="1" ht="16.5" customHeight="1">
      <c r="A217" s="283">
        <v>85019</v>
      </c>
      <c r="B217" s="284" t="s">
        <v>372</v>
      </c>
      <c r="C217" s="465"/>
      <c r="D217" s="285">
        <v>35</v>
      </c>
      <c r="E217" s="325">
        <v>35</v>
      </c>
      <c r="F217" s="285">
        <v>33</v>
      </c>
      <c r="G217" s="290">
        <f t="shared" si="0"/>
        <v>0.94285714285714284</v>
      </c>
      <c r="H217" s="290">
        <f t="shared" si="1"/>
        <v>0.94285714285714284</v>
      </c>
      <c r="I217" s="28">
        <f>F217/F216</f>
        <v>0.6875</v>
      </c>
    </row>
    <row r="218" spans="1:9" s="14" customFormat="1" ht="16.5" customHeight="1">
      <c r="A218" s="283">
        <v>85184</v>
      </c>
      <c r="B218" s="765" t="s">
        <v>373</v>
      </c>
      <c r="C218" s="766"/>
      <c r="D218" s="286">
        <v>15</v>
      </c>
      <c r="E218" s="559">
        <v>22</v>
      </c>
      <c r="F218" s="286">
        <v>15</v>
      </c>
      <c r="G218" s="290">
        <f t="shared" si="0"/>
        <v>1</v>
      </c>
      <c r="H218" s="290">
        <f t="shared" si="1"/>
        <v>0.68181818181818177</v>
      </c>
      <c r="I218" s="28">
        <f>F218/F216</f>
        <v>0.3125</v>
      </c>
    </row>
    <row r="219" spans="1:9" s="14" customFormat="1" ht="16.5" customHeight="1">
      <c r="A219" s="464">
        <v>920</v>
      </c>
      <c r="B219" s="689" t="s">
        <v>75</v>
      </c>
      <c r="C219" s="690"/>
      <c r="D219" s="306">
        <f>D220+D221+D222+D223</f>
        <v>1470</v>
      </c>
      <c r="E219" s="301">
        <f>E220+E221+E222+E223</f>
        <v>1463</v>
      </c>
      <c r="F219" s="306">
        <f>F220+F221+F222+F223</f>
        <v>1441</v>
      </c>
      <c r="G219" s="118">
        <f t="shared" si="0"/>
        <v>0.98027210884353744</v>
      </c>
      <c r="H219" s="118">
        <f t="shared" si="1"/>
        <v>0.98496240601503759</v>
      </c>
      <c r="I219" s="41">
        <f>F219/F224</f>
        <v>0.67304997664642685</v>
      </c>
    </row>
    <row r="220" spans="1:9" s="14" customFormat="1" ht="16.5" customHeight="1">
      <c r="A220" s="26">
        <v>92095</v>
      </c>
      <c r="B220" s="765" t="s">
        <v>76</v>
      </c>
      <c r="C220" s="766"/>
      <c r="D220" s="31">
        <v>14</v>
      </c>
      <c r="E220" s="558">
        <v>15</v>
      </c>
      <c r="F220" s="31">
        <v>14</v>
      </c>
      <c r="G220" s="27">
        <f t="shared" si="0"/>
        <v>1</v>
      </c>
      <c r="H220" s="27">
        <f t="shared" si="1"/>
        <v>0.93333333333333335</v>
      </c>
      <c r="I220" s="28">
        <f>F220/F219</f>
        <v>9.7154753643303258E-3</v>
      </c>
    </row>
    <row r="221" spans="1:9" s="14" customFormat="1" ht="16.5" customHeight="1">
      <c r="A221" s="26">
        <v>92570</v>
      </c>
      <c r="B221" s="765" t="s">
        <v>77</v>
      </c>
      <c r="C221" s="766"/>
      <c r="D221" s="30">
        <v>98</v>
      </c>
      <c r="E221" s="558">
        <v>105</v>
      </c>
      <c r="F221" s="30">
        <v>93</v>
      </c>
      <c r="G221" s="27">
        <f t="shared" si="0"/>
        <v>0.94897959183673475</v>
      </c>
      <c r="H221" s="27">
        <f t="shared" si="1"/>
        <v>0.88571428571428568</v>
      </c>
      <c r="I221" s="28">
        <f>F221/F219</f>
        <v>6.4538514920194315E-2</v>
      </c>
    </row>
    <row r="222" spans="1:9" s="14" customFormat="1" ht="16.5" customHeight="1">
      <c r="A222" s="26">
        <v>93540</v>
      </c>
      <c r="B222" s="765" t="s">
        <v>78</v>
      </c>
      <c r="C222" s="766"/>
      <c r="D222" s="30">
        <f>73+14+30+40+16+40+68+19+60+72+21+30+19+10+27+56+20+18+27+1+28+47+36+47+91+23+29+19</f>
        <v>981</v>
      </c>
      <c r="E222" s="558">
        <v>969</v>
      </c>
      <c r="F222" s="30">
        <f>70+16+29+39+17+38+68+18+60+74+19+27+20+10+29+57+20+16+27+1+29+47+32+44+89+27+29+17</f>
        <v>969</v>
      </c>
      <c r="G222" s="27">
        <f t="shared" si="0"/>
        <v>0.98776758409785936</v>
      </c>
      <c r="H222" s="27">
        <f t="shared" si="1"/>
        <v>1</v>
      </c>
      <c r="I222" s="28">
        <f>F222/F219</f>
        <v>0.67244968771686331</v>
      </c>
    </row>
    <row r="223" spans="1:9" s="14" customFormat="1" ht="16.5" customHeight="1">
      <c r="A223" s="26">
        <v>94740</v>
      </c>
      <c r="B223" s="765" t="s">
        <v>79</v>
      </c>
      <c r="C223" s="766"/>
      <c r="D223" s="32">
        <f>133+31+32+59+89+7+26</f>
        <v>377</v>
      </c>
      <c r="E223" s="558">
        <v>374</v>
      </c>
      <c r="F223" s="32">
        <f>128+30+29+58+87+7+26</f>
        <v>365</v>
      </c>
      <c r="G223" s="27">
        <f t="shared" si="0"/>
        <v>0.96816976127320953</v>
      </c>
      <c r="H223" s="27">
        <f t="shared" si="1"/>
        <v>0.97593582887700536</v>
      </c>
      <c r="I223" s="28">
        <f>F223/F219</f>
        <v>0.25329632199861207</v>
      </c>
    </row>
    <row r="224" spans="1:9" s="14" customFormat="1" ht="16.5" customHeight="1">
      <c r="A224" s="464"/>
      <c r="B224" s="689" t="s">
        <v>326</v>
      </c>
      <c r="C224" s="690"/>
      <c r="D224" s="378">
        <f>D191+D192+D196+D197+D198+D199+D200+D203+D204+D205+D206+D209+D210+D213+D216+D219</f>
        <v>2182</v>
      </c>
      <c r="E224" s="378">
        <f t="shared" ref="E224" si="4">E191+E192+E196+E197+E198+E199+E200+E203+E204+E205+E206+E209+E210+E213+E216+E219</f>
        <v>2222</v>
      </c>
      <c r="F224" s="378">
        <f>F191+F192+F196+F197+F198+F199+F200+F203+F204+F205+F206+F209+F210+F213+F216+F219</f>
        <v>2141</v>
      </c>
      <c r="G224" s="118">
        <f t="shared" si="0"/>
        <v>0.98120989917506873</v>
      </c>
      <c r="H224" s="118">
        <f t="shared" si="1"/>
        <v>0.96354635463546356</v>
      </c>
      <c r="I224" s="41">
        <f>I191+I192+I196+I197+I198+I199+I200+I203+I204+I205+I206+I209+I210+I213+I216+I219</f>
        <v>0.99999999999999989</v>
      </c>
    </row>
    <row r="225" spans="1:9" s="14" customFormat="1" ht="16.5" customHeight="1">
      <c r="A225" s="17"/>
      <c r="B225" s="17"/>
      <c r="C225" s="17"/>
      <c r="D225" s="17"/>
      <c r="E225" s="17"/>
      <c r="F225" s="17"/>
      <c r="G225" s="17"/>
      <c r="H225" s="17"/>
      <c r="I225" s="17"/>
    </row>
    <row r="226" spans="1:9" s="14" customFormat="1" ht="16.5" customHeight="1">
      <c r="B226" s="628" t="s">
        <v>389</v>
      </c>
      <c r="C226" s="628"/>
      <c r="D226" s="628"/>
      <c r="E226" s="628"/>
      <c r="F226" s="628"/>
      <c r="G226" s="628"/>
      <c r="H226" s="628"/>
      <c r="I226" s="628"/>
    </row>
    <row r="227" spans="1:9" s="14" customFormat="1" ht="16.5" customHeight="1">
      <c r="A227" s="628" t="s">
        <v>1070</v>
      </c>
      <c r="B227" s="628"/>
      <c r="C227" s="628"/>
      <c r="D227" s="628"/>
      <c r="E227" s="628"/>
      <c r="F227" s="628"/>
      <c r="G227" s="628"/>
      <c r="H227" s="628"/>
      <c r="I227" s="628"/>
    </row>
    <row r="228" spans="1:9" s="14" customFormat="1" ht="16.5" customHeight="1">
      <c r="A228" s="439"/>
      <c r="B228" s="439"/>
      <c r="C228" s="439"/>
      <c r="D228" s="439"/>
      <c r="E228" s="439"/>
      <c r="F228" s="439"/>
      <c r="G228" s="439"/>
      <c r="H228" s="439"/>
      <c r="I228" s="439"/>
    </row>
    <row r="229" spans="1:9" s="14" customFormat="1" ht="16.5" customHeight="1">
      <c r="A229" s="439"/>
      <c r="B229" s="439"/>
      <c r="C229" s="439"/>
      <c r="D229" s="439"/>
      <c r="E229" s="439"/>
      <c r="F229" s="439"/>
      <c r="G229" s="439"/>
      <c r="H229" s="439"/>
      <c r="I229" s="439"/>
    </row>
    <row r="230" spans="1:9" s="14" customFormat="1" ht="16.5" customHeight="1">
      <c r="A230" s="439"/>
      <c r="B230" s="439"/>
      <c r="C230" s="439"/>
      <c r="D230" s="439"/>
      <c r="E230" s="439"/>
      <c r="F230" s="439"/>
      <c r="G230" s="439"/>
      <c r="H230" s="439"/>
      <c r="I230" s="439"/>
    </row>
    <row r="231" spans="1:9" s="14" customFormat="1" ht="16.5" customHeight="1">
      <c r="A231" s="439"/>
      <c r="B231" s="439"/>
      <c r="C231" s="439"/>
      <c r="D231" s="439"/>
      <c r="E231" s="439"/>
      <c r="F231" s="439"/>
      <c r="G231" s="439"/>
      <c r="H231" s="439"/>
      <c r="I231" s="356"/>
    </row>
    <row r="232" spans="1:9" s="14" customFormat="1" ht="16.5" customHeight="1">
      <c r="A232" s="439"/>
      <c r="B232" s="439"/>
      <c r="C232" s="439"/>
      <c r="D232" s="439"/>
      <c r="E232" s="439"/>
      <c r="F232" s="439"/>
      <c r="G232" s="439"/>
      <c r="H232" s="439"/>
      <c r="I232" s="356"/>
    </row>
    <row r="233" spans="1:9" s="14" customFormat="1" ht="16.5" customHeight="1">
      <c r="A233" s="439"/>
      <c r="B233" s="439"/>
      <c r="C233" s="439"/>
      <c r="D233" s="439"/>
      <c r="E233" s="439"/>
      <c r="F233" s="439"/>
      <c r="G233" s="439"/>
      <c r="H233" s="439"/>
      <c r="I233" s="356"/>
    </row>
    <row r="234" spans="1:9" s="14" customFormat="1" ht="16.5" customHeight="1">
      <c r="A234" s="439"/>
      <c r="B234" s="439"/>
      <c r="C234" s="439"/>
      <c r="D234" s="439"/>
      <c r="E234" s="439"/>
      <c r="F234" s="439"/>
      <c r="G234" s="439"/>
      <c r="H234" s="439"/>
      <c r="I234" s="356"/>
    </row>
    <row r="235" spans="1:9" s="14" customFormat="1" ht="16.5" customHeight="1">
      <c r="A235" s="439"/>
      <c r="B235" s="439"/>
      <c r="C235" s="439"/>
      <c r="D235" s="439"/>
      <c r="E235" s="439"/>
      <c r="F235" s="439"/>
      <c r="G235" s="439"/>
      <c r="H235" s="439"/>
      <c r="I235" s="356"/>
    </row>
    <row r="236" spans="1:9" s="14" customFormat="1" ht="16.5" customHeight="1">
      <c r="A236" s="439"/>
      <c r="B236" s="439"/>
      <c r="C236" s="439"/>
      <c r="D236" s="439"/>
      <c r="E236" s="439"/>
      <c r="F236" s="439"/>
      <c r="G236" s="439"/>
      <c r="H236" s="439"/>
      <c r="I236" s="356"/>
    </row>
    <row r="237" spans="1:9" s="14" customFormat="1" ht="16.5" customHeight="1">
      <c r="A237" s="439"/>
      <c r="B237" s="439"/>
      <c r="C237" s="439"/>
      <c r="D237" s="439"/>
      <c r="E237" s="439"/>
      <c r="F237" s="439"/>
      <c r="G237" s="439"/>
      <c r="H237" s="439"/>
      <c r="I237" s="33"/>
    </row>
    <row r="238" spans="1:9" s="14" customFormat="1" ht="16.5" customHeight="1">
      <c r="A238" s="439"/>
      <c r="B238" s="439"/>
      <c r="C238" s="439"/>
      <c r="D238" s="439"/>
      <c r="E238" s="439"/>
      <c r="F238" s="439"/>
      <c r="G238" s="439"/>
      <c r="H238" s="439"/>
      <c r="I238" s="356">
        <v>4</v>
      </c>
    </row>
    <row r="239" spans="1:9" s="14" customFormat="1" ht="16.5" customHeight="1">
      <c r="A239" s="439"/>
      <c r="B239" s="439"/>
      <c r="C239" s="439"/>
      <c r="D239" s="439"/>
      <c r="E239" s="439"/>
      <c r="F239" s="439"/>
      <c r="G239" s="439"/>
      <c r="H239" s="439"/>
      <c r="I239" s="356"/>
    </row>
    <row r="240" spans="1:9" s="14" customFormat="1" ht="16.5" customHeight="1">
      <c r="A240" s="439"/>
      <c r="B240" s="439"/>
      <c r="C240" s="439"/>
      <c r="D240" s="439"/>
      <c r="E240" s="439"/>
      <c r="F240" s="439"/>
      <c r="G240" s="439"/>
      <c r="H240" s="439"/>
      <c r="I240" s="356"/>
    </row>
    <row r="241" spans="1:9" s="14" customFormat="1" ht="16.5" customHeight="1">
      <c r="A241" s="439"/>
      <c r="B241" s="439"/>
      <c r="C241" s="439"/>
      <c r="D241" s="439"/>
      <c r="E241" s="439"/>
      <c r="F241" s="439"/>
      <c r="G241" s="439"/>
      <c r="H241" s="439"/>
      <c r="I241" s="356"/>
    </row>
    <row r="242" spans="1:9" s="14" customFormat="1" ht="16.5" customHeight="1">
      <c r="A242" s="696" t="s">
        <v>618</v>
      </c>
      <c r="B242" s="696"/>
      <c r="C242" s="696"/>
      <c r="D242" s="696"/>
      <c r="E242" s="696"/>
      <c r="F242" s="696"/>
      <c r="G242" s="696"/>
      <c r="H242" s="696"/>
      <c r="I242" s="696"/>
    </row>
    <row r="243" spans="1:9" s="14" customFormat="1" ht="16.5" customHeight="1">
      <c r="A243" s="13"/>
      <c r="B243" s="13"/>
      <c r="C243" s="13"/>
      <c r="D243" s="13"/>
      <c r="E243" s="13"/>
      <c r="F243" s="13"/>
      <c r="G243" s="13"/>
      <c r="H243" s="13"/>
      <c r="I243" s="13"/>
    </row>
    <row r="244" spans="1:9" s="14" customFormat="1" ht="16.5" customHeight="1">
      <c r="A244" s="439"/>
      <c r="B244" s="628" t="s">
        <v>619</v>
      </c>
      <c r="C244" s="628"/>
      <c r="D244" s="628"/>
      <c r="E244" s="628"/>
      <c r="F244" s="628"/>
      <c r="G244" s="628"/>
      <c r="H244" s="628"/>
      <c r="I244" s="628"/>
    </row>
    <row r="245" spans="1:9" s="14" customFormat="1" ht="16.5" customHeight="1">
      <c r="A245" s="628" t="s">
        <v>620</v>
      </c>
      <c r="B245" s="628"/>
      <c r="C245" s="628"/>
      <c r="D245" s="628"/>
      <c r="E245" s="628"/>
      <c r="F245" s="628"/>
      <c r="G245" s="628"/>
      <c r="H245" s="628"/>
      <c r="I245" s="628"/>
    </row>
    <row r="246" spans="1:9" s="14" customFormat="1" ht="16.5" customHeight="1">
      <c r="A246" s="453"/>
      <c r="B246" s="453"/>
      <c r="C246" s="17"/>
      <c r="D246" s="763" t="s">
        <v>81</v>
      </c>
      <c r="E246" s="763"/>
      <c r="F246" s="763"/>
      <c r="G246" s="453"/>
      <c r="H246" s="453"/>
      <c r="I246" s="453"/>
    </row>
    <row r="247" spans="1:9" s="14" customFormat="1" ht="16.5" customHeight="1">
      <c r="A247" s="453"/>
      <c r="B247" s="453"/>
      <c r="C247" s="17"/>
      <c r="D247" s="764"/>
      <c r="E247" s="764"/>
      <c r="F247" s="764"/>
      <c r="G247" s="453"/>
      <c r="H247" s="453"/>
      <c r="I247" s="453"/>
    </row>
    <row r="248" spans="1:9" s="14" customFormat="1" ht="16.5" customHeight="1">
      <c r="A248" s="482" t="s">
        <v>44</v>
      </c>
      <c r="B248" s="610" t="s">
        <v>45</v>
      </c>
      <c r="C248" s="611"/>
      <c r="D248" s="332" t="s">
        <v>82</v>
      </c>
      <c r="E248" s="445" t="s">
        <v>47</v>
      </c>
      <c r="F248" s="34" t="s">
        <v>83</v>
      </c>
      <c r="G248" s="736" t="s">
        <v>48</v>
      </c>
      <c r="H248" s="737"/>
      <c r="I248" s="616" t="s">
        <v>49</v>
      </c>
    </row>
    <row r="249" spans="1:9" s="14" customFormat="1" ht="16.5" customHeight="1">
      <c r="A249" s="483" t="s">
        <v>84</v>
      </c>
      <c r="B249" s="612"/>
      <c r="C249" s="613"/>
      <c r="D249" s="560" t="s">
        <v>568</v>
      </c>
      <c r="E249" s="561" t="s">
        <v>616</v>
      </c>
      <c r="F249" s="562" t="s">
        <v>656</v>
      </c>
      <c r="G249" s="20" t="s">
        <v>51</v>
      </c>
      <c r="H249" s="20" t="s">
        <v>52</v>
      </c>
      <c r="I249" s="613"/>
    </row>
    <row r="250" spans="1:9" s="14" customFormat="1" ht="16.5" customHeight="1">
      <c r="A250" s="36" t="s">
        <v>58</v>
      </c>
      <c r="B250" s="761" t="s">
        <v>12</v>
      </c>
      <c r="C250" s="762"/>
      <c r="D250" s="438" t="s">
        <v>14</v>
      </c>
      <c r="E250" s="37" t="s">
        <v>486</v>
      </c>
      <c r="F250" s="36">
        <v>5</v>
      </c>
      <c r="G250" s="35">
        <v>6</v>
      </c>
      <c r="H250" s="35">
        <v>7</v>
      </c>
      <c r="I250" s="36">
        <v>8</v>
      </c>
    </row>
    <row r="251" spans="1:9" s="14" customFormat="1" ht="16.5" customHeight="1">
      <c r="A251" s="38">
        <v>16019</v>
      </c>
      <c r="B251" s="744" t="s">
        <v>53</v>
      </c>
      <c r="C251" s="745"/>
      <c r="D251" s="39">
        <v>0</v>
      </c>
      <c r="E251" s="39">
        <v>2</v>
      </c>
      <c r="F251" s="39">
        <v>0</v>
      </c>
      <c r="G251" s="40" t="e">
        <f t="shared" ref="G251:G258" si="5">F251/D251</f>
        <v>#DIV/0!</v>
      </c>
      <c r="H251" s="41">
        <f>F251/E251</f>
        <v>0</v>
      </c>
      <c r="I251" s="41">
        <f>F251/F366</f>
        <v>0</v>
      </c>
    </row>
    <row r="252" spans="1:9" s="14" customFormat="1" ht="16.5" customHeight="1">
      <c r="A252" s="64">
        <v>163</v>
      </c>
      <c r="B252" s="759" t="s">
        <v>55</v>
      </c>
      <c r="C252" s="759"/>
      <c r="D252" s="65">
        <f>D253</f>
        <v>106159.5</v>
      </c>
      <c r="E252" s="65">
        <f>E253</f>
        <v>179988</v>
      </c>
      <c r="F252" s="65">
        <f>F253</f>
        <v>104539.7</v>
      </c>
      <c r="G252" s="41">
        <f t="shared" si="5"/>
        <v>0.9847418271563072</v>
      </c>
      <c r="H252" s="41">
        <f>F252/E252</f>
        <v>0.5808148320999178</v>
      </c>
      <c r="I252" s="41">
        <f>F252/F366</f>
        <v>2.2618747852859868E-2</v>
      </c>
    </row>
    <row r="253" spans="1:9" s="14" customFormat="1" ht="16.5" customHeight="1">
      <c r="A253" s="66">
        <v>16319</v>
      </c>
      <c r="B253" s="760" t="s">
        <v>85</v>
      </c>
      <c r="C253" s="760"/>
      <c r="D253" s="67">
        <f>D263</f>
        <v>106159.5</v>
      </c>
      <c r="E253" s="67">
        <f>E263</f>
        <v>179988</v>
      </c>
      <c r="F253" s="67">
        <f>F263</f>
        <v>104539.7</v>
      </c>
      <c r="G253" s="68">
        <f t="shared" si="5"/>
        <v>0.9847418271563072</v>
      </c>
      <c r="H253" s="68">
        <f>H263</f>
        <v>0.5808148320999178</v>
      </c>
      <c r="I253" s="68">
        <f>H253/H252</f>
        <v>1</v>
      </c>
    </row>
    <row r="254" spans="1:9" s="14" customFormat="1" ht="16.5" customHeight="1">
      <c r="A254" s="75">
        <v>50013</v>
      </c>
      <c r="B254" s="686" t="s">
        <v>86</v>
      </c>
      <c r="C254" s="686"/>
      <c r="D254" s="89">
        <v>6108</v>
      </c>
      <c r="E254" s="526">
        <v>18000</v>
      </c>
      <c r="F254" s="89">
        <v>2149</v>
      </c>
      <c r="G254" s="58">
        <f t="shared" si="5"/>
        <v>0.35183366077275702</v>
      </c>
      <c r="H254" s="59">
        <f>F254/E254</f>
        <v>0.11938888888888889</v>
      </c>
      <c r="I254" s="59">
        <f>F254/F263</f>
        <v>2.055678369078924E-2</v>
      </c>
    </row>
    <row r="255" spans="1:9" s="14" customFormat="1" ht="16.5" customHeight="1">
      <c r="A255" s="75">
        <v>50014</v>
      </c>
      <c r="B255" s="686" t="s">
        <v>87</v>
      </c>
      <c r="C255" s="686"/>
      <c r="D255" s="89">
        <v>6992</v>
      </c>
      <c r="E255" s="526">
        <v>10380</v>
      </c>
      <c r="F255" s="89">
        <v>7535</v>
      </c>
      <c r="G255" s="113">
        <f t="shared" si="5"/>
        <v>1.0776601830663615</v>
      </c>
      <c r="H255" s="59">
        <f>F255/E255</f>
        <v>0.72591522157996147</v>
      </c>
      <c r="I255" s="59">
        <f>F255/F263</f>
        <v>7.2077880460724497E-2</v>
      </c>
    </row>
    <row r="256" spans="1:9" s="14" customFormat="1" ht="16.5" customHeight="1">
      <c r="A256" s="75">
        <v>50015</v>
      </c>
      <c r="B256" s="686" t="s">
        <v>88</v>
      </c>
      <c r="C256" s="686"/>
      <c r="D256" s="89">
        <v>4117</v>
      </c>
      <c r="E256" s="526">
        <v>5000</v>
      </c>
      <c r="F256" s="89">
        <v>3183</v>
      </c>
      <c r="G256" s="113">
        <f t="shared" si="5"/>
        <v>0.77313577847947534</v>
      </c>
      <c r="H256" s="59">
        <f>F256/E256</f>
        <v>0.63660000000000005</v>
      </c>
      <c r="I256" s="59">
        <f>F256/F263</f>
        <v>3.0447762907297421E-2</v>
      </c>
    </row>
    <row r="257" spans="1:9" s="14" customFormat="1" ht="16.5" customHeight="1">
      <c r="A257" s="75">
        <v>50016</v>
      </c>
      <c r="B257" s="686" t="s">
        <v>89</v>
      </c>
      <c r="C257" s="686"/>
      <c r="D257" s="89">
        <v>77711</v>
      </c>
      <c r="E257" s="526">
        <v>130000</v>
      </c>
      <c r="F257" s="89">
        <v>77346</v>
      </c>
      <c r="G257" s="113">
        <f t="shared" si="5"/>
        <v>0.9953031102417933</v>
      </c>
      <c r="H257" s="59">
        <f>F257/E257</f>
        <v>0.59496923076923081</v>
      </c>
      <c r="I257" s="59">
        <f>F257/F263</f>
        <v>0.73987202947779651</v>
      </c>
    </row>
    <row r="258" spans="1:9" s="14" customFormat="1" ht="16.5" customHeight="1">
      <c r="A258" s="75">
        <v>50017</v>
      </c>
      <c r="B258" s="688" t="s">
        <v>390</v>
      </c>
      <c r="C258" s="688"/>
      <c r="D258" s="89">
        <v>7122</v>
      </c>
      <c r="E258" s="526">
        <v>3633</v>
      </c>
      <c r="F258" s="89">
        <v>10269</v>
      </c>
      <c r="G258" s="113">
        <f t="shared" si="5"/>
        <v>1.4418702611625949</v>
      </c>
      <c r="H258" s="59">
        <f>F258/E258</f>
        <v>2.8265895953757227</v>
      </c>
      <c r="I258" s="59">
        <f>F258/F263</f>
        <v>9.8230624346540119E-2</v>
      </c>
    </row>
    <row r="259" spans="1:9" s="14" customFormat="1" ht="16.5" customHeight="1">
      <c r="A259" s="75">
        <v>50018</v>
      </c>
      <c r="B259" s="686" t="s">
        <v>90</v>
      </c>
      <c r="C259" s="686"/>
      <c r="D259" s="89">
        <v>4014.5</v>
      </c>
      <c r="E259" s="526">
        <v>7266</v>
      </c>
      <c r="F259" s="89">
        <v>4050.7</v>
      </c>
      <c r="G259" s="113">
        <f>F259/D260</f>
        <v>202.535</v>
      </c>
      <c r="H259" s="59">
        <f>F259/E260</f>
        <v>0.70952881415309155</v>
      </c>
      <c r="I259" s="59">
        <f>F259/F263</f>
        <v>3.8747958909390402E-2</v>
      </c>
    </row>
    <row r="260" spans="1:9" s="14" customFormat="1" ht="16.5" customHeight="1">
      <c r="A260" s="75">
        <v>50019</v>
      </c>
      <c r="B260" s="686" t="s">
        <v>91</v>
      </c>
      <c r="C260" s="686"/>
      <c r="D260" s="54">
        <v>20</v>
      </c>
      <c r="E260" s="566">
        <v>5709</v>
      </c>
      <c r="F260" s="54">
        <v>7</v>
      </c>
      <c r="G260" s="113">
        <f t="shared" ref="G260:G282" si="6">F260/D260</f>
        <v>0.35</v>
      </c>
      <c r="H260" s="59">
        <f>E260/D260</f>
        <v>285.45</v>
      </c>
      <c r="I260" s="59">
        <f>F260/F263</f>
        <v>6.696020746185421E-5</v>
      </c>
    </row>
    <row r="261" spans="1:9" s="14" customFormat="1" ht="16.5" customHeight="1">
      <c r="A261" s="75">
        <v>50000</v>
      </c>
      <c r="B261" s="686" t="s">
        <v>532</v>
      </c>
      <c r="C261" s="686"/>
      <c r="D261" s="54">
        <v>0</v>
      </c>
      <c r="E261" s="569">
        <v>0</v>
      </c>
      <c r="F261" s="54">
        <v>0</v>
      </c>
      <c r="G261" s="113" t="e">
        <f t="shared" si="6"/>
        <v>#DIV/0!</v>
      </c>
      <c r="H261" s="59" t="e">
        <f>G261/E261</f>
        <v>#DIV/0!</v>
      </c>
      <c r="I261" s="59">
        <f>F261/F263</f>
        <v>0</v>
      </c>
    </row>
    <row r="262" spans="1:9" s="14" customFormat="1" ht="16.5" customHeight="1">
      <c r="A262" s="75">
        <v>50408</v>
      </c>
      <c r="B262" s="565" t="s">
        <v>569</v>
      </c>
      <c r="C262" s="567"/>
      <c r="D262" s="54">
        <v>75</v>
      </c>
      <c r="E262" s="569">
        <v>0</v>
      </c>
      <c r="F262" s="54">
        <v>0</v>
      </c>
      <c r="G262" s="113">
        <f t="shared" si="6"/>
        <v>0</v>
      </c>
      <c r="H262" s="59" t="e">
        <f>G262/E262</f>
        <v>#DIV/0!</v>
      </c>
      <c r="I262" s="59">
        <f>F262/F263</f>
        <v>0</v>
      </c>
    </row>
    <row r="263" spans="1:9" s="14" customFormat="1" ht="16.5" customHeight="1">
      <c r="A263" s="75"/>
      <c r="B263" s="687" t="s">
        <v>93</v>
      </c>
      <c r="C263" s="687"/>
      <c r="D263" s="570">
        <f>SUM(D254:D262)</f>
        <v>106159.5</v>
      </c>
      <c r="E263" s="570">
        <f>E254+E255+E256+E257+E258+E259+E260+E261+E262</f>
        <v>179988</v>
      </c>
      <c r="F263" s="568">
        <f>F254+F255+F256+F257+F258+F259+F260+F261+F262</f>
        <v>104539.7</v>
      </c>
      <c r="G263" s="23">
        <f t="shared" si="6"/>
        <v>0.9847418271563072</v>
      </c>
      <c r="H263" s="24">
        <f t="shared" ref="H263:H284" si="7">F263/E263</f>
        <v>0.5808148320999178</v>
      </c>
      <c r="I263" s="23">
        <f>I254+I255+I256+I257+I258+I259+I260+I261+I262</f>
        <v>1</v>
      </c>
    </row>
    <row r="264" spans="1:9" s="14" customFormat="1" ht="16.5" customHeight="1">
      <c r="A264" s="44">
        <v>16637</v>
      </c>
      <c r="B264" s="744" t="s">
        <v>94</v>
      </c>
      <c r="C264" s="745"/>
      <c r="D264" s="39">
        <f>D265+D266+D267+D268+D269+D271</f>
        <v>79785</v>
      </c>
      <c r="E264" s="39">
        <f t="shared" ref="E264:F264" si="8">E270+E271</f>
        <v>43596</v>
      </c>
      <c r="F264" s="39">
        <f t="shared" si="8"/>
        <v>55601.19</v>
      </c>
      <c r="G264" s="41">
        <f t="shared" si="6"/>
        <v>0.69688776085730408</v>
      </c>
      <c r="H264" s="45">
        <f t="shared" si="7"/>
        <v>1.2753736581337738</v>
      </c>
      <c r="I264" s="41">
        <f>F264/F366</f>
        <v>1.2030159804638367E-2</v>
      </c>
    </row>
    <row r="265" spans="1:9" s="14" customFormat="1" ht="16.5" customHeight="1">
      <c r="A265" s="49">
        <v>50104</v>
      </c>
      <c r="B265" s="678" t="s">
        <v>96</v>
      </c>
      <c r="C265" s="679"/>
      <c r="D265" s="46">
        <v>2050</v>
      </c>
      <c r="E265" s="46">
        <v>18684</v>
      </c>
      <c r="F265" s="46">
        <v>3000</v>
      </c>
      <c r="G265" s="50">
        <f t="shared" si="6"/>
        <v>1.4634146341463414</v>
      </c>
      <c r="H265" s="50">
        <f t="shared" si="7"/>
        <v>0.16056518946692358</v>
      </c>
      <c r="I265" s="50">
        <f>F265/F270</f>
        <v>0.88888888888888884</v>
      </c>
    </row>
    <row r="266" spans="1:9" s="14" customFormat="1" ht="16.5" customHeight="1">
      <c r="A266" s="51">
        <v>50205</v>
      </c>
      <c r="B266" s="620" t="s">
        <v>97</v>
      </c>
      <c r="C266" s="621"/>
      <c r="D266" s="46">
        <v>11430</v>
      </c>
      <c r="E266" s="46">
        <v>18684</v>
      </c>
      <c r="F266" s="46">
        <v>375</v>
      </c>
      <c r="G266" s="50">
        <f t="shared" si="6"/>
        <v>3.2808398950131233E-2</v>
      </c>
      <c r="H266" s="50">
        <f t="shared" si="7"/>
        <v>2.0070648683365448E-2</v>
      </c>
      <c r="I266" s="50">
        <f>F266/F270</f>
        <v>0.1111111111111111</v>
      </c>
    </row>
    <row r="267" spans="1:9" s="14" customFormat="1" ht="16.5" customHeight="1">
      <c r="A267" s="51">
        <v>50501</v>
      </c>
      <c r="B267" s="757" t="s">
        <v>98</v>
      </c>
      <c r="C267" s="758"/>
      <c r="D267" s="46">
        <v>0</v>
      </c>
      <c r="E267" s="46">
        <v>1038</v>
      </c>
      <c r="F267" s="46">
        <v>0</v>
      </c>
      <c r="G267" s="50" t="e">
        <f t="shared" si="6"/>
        <v>#DIV/0!</v>
      </c>
      <c r="H267" s="50">
        <f t="shared" si="7"/>
        <v>0</v>
      </c>
      <c r="I267" s="50">
        <f>F267/F270</f>
        <v>0</v>
      </c>
    </row>
    <row r="268" spans="1:9" s="14" customFormat="1" ht="16.5" customHeight="1">
      <c r="A268" s="51">
        <v>50505</v>
      </c>
      <c r="B268" s="757" t="s">
        <v>99</v>
      </c>
      <c r="C268" s="758"/>
      <c r="D268" s="46">
        <v>0</v>
      </c>
      <c r="E268" s="46">
        <v>0</v>
      </c>
      <c r="F268" s="46">
        <v>0</v>
      </c>
      <c r="G268" s="50" t="e">
        <f t="shared" si="6"/>
        <v>#DIV/0!</v>
      </c>
      <c r="H268" s="50" t="e">
        <f t="shared" si="7"/>
        <v>#DIV/0!</v>
      </c>
      <c r="I268" s="50">
        <f>F268/F270</f>
        <v>0</v>
      </c>
    </row>
    <row r="269" spans="1:9" s="14" customFormat="1" ht="16.5" customHeight="1">
      <c r="A269" s="51">
        <v>50507</v>
      </c>
      <c r="B269" s="757" t="s">
        <v>100</v>
      </c>
      <c r="C269" s="758"/>
      <c r="D269" s="46">
        <v>0</v>
      </c>
      <c r="E269" s="46">
        <v>5190</v>
      </c>
      <c r="F269" s="46">
        <v>0</v>
      </c>
      <c r="G269" s="50" t="e">
        <f t="shared" si="6"/>
        <v>#DIV/0!</v>
      </c>
      <c r="H269" s="50">
        <f t="shared" si="7"/>
        <v>0</v>
      </c>
      <c r="I269" s="50">
        <f>F269/F270</f>
        <v>0</v>
      </c>
    </row>
    <row r="270" spans="1:9" s="14" customFormat="1" ht="16.5" customHeight="1">
      <c r="A270" s="51"/>
      <c r="B270" s="653" t="s">
        <v>93</v>
      </c>
      <c r="C270" s="654"/>
      <c r="D270" s="52">
        <f>D265+D266+D267+D268+D269</f>
        <v>13480</v>
      </c>
      <c r="E270" s="52">
        <f t="shared" ref="E270" si="9">E265+E266+E267+E268+E269</f>
        <v>43596</v>
      </c>
      <c r="F270" s="52">
        <f>F265+F266+F267+F268+F269</f>
        <v>3375</v>
      </c>
      <c r="G270" s="25">
        <f t="shared" si="6"/>
        <v>0.25037091988130566</v>
      </c>
      <c r="H270" s="25">
        <f t="shared" si="7"/>
        <v>7.7415359207266721E-2</v>
      </c>
      <c r="I270" s="25">
        <f>F270/F264</f>
        <v>6.0700139691254804E-2</v>
      </c>
    </row>
    <row r="271" spans="1:9" s="14" customFormat="1" ht="16.5" customHeight="1">
      <c r="A271" s="69">
        <v>50102</v>
      </c>
      <c r="B271" s="755" t="s">
        <v>95</v>
      </c>
      <c r="C271" s="756"/>
      <c r="D271" s="287">
        <f>46275+20030</f>
        <v>66305</v>
      </c>
      <c r="E271" s="52">
        <v>0</v>
      </c>
      <c r="F271" s="563">
        <f>14458+21478.19+16290</f>
        <v>52226.19</v>
      </c>
      <c r="G271" s="25">
        <f t="shared" si="6"/>
        <v>0.78766593771208815</v>
      </c>
      <c r="H271" s="25" t="e">
        <f t="shared" si="7"/>
        <v>#DIV/0!</v>
      </c>
      <c r="I271" s="25">
        <f>F271/F264</f>
        <v>0.93929986030874524</v>
      </c>
    </row>
    <row r="272" spans="1:9" s="14" customFormat="1" ht="16.5" customHeight="1">
      <c r="A272" s="38">
        <v>17519</v>
      </c>
      <c r="B272" s="744" t="s">
        <v>22</v>
      </c>
      <c r="C272" s="745"/>
      <c r="D272" s="39">
        <f>D279+D280+D281</f>
        <v>2893857.34</v>
      </c>
      <c r="E272" s="39">
        <f t="shared" ref="E272" si="10">E279+E280+E281</f>
        <v>3572815</v>
      </c>
      <c r="F272" s="39">
        <f>F279+F280+F281</f>
        <v>2977572.62</v>
      </c>
      <c r="G272" s="41">
        <f t="shared" si="6"/>
        <v>1.0289286133227287</v>
      </c>
      <c r="H272" s="41">
        <f t="shared" si="7"/>
        <v>0.83339680895876223</v>
      </c>
      <c r="I272" s="41">
        <f>F272/F366</f>
        <v>0.6442429460325535</v>
      </c>
    </row>
    <row r="273" spans="1:9" s="14" customFormat="1" ht="16.5" customHeight="1">
      <c r="A273" s="53">
        <v>40110</v>
      </c>
      <c r="B273" s="624" t="s">
        <v>101</v>
      </c>
      <c r="C273" s="625"/>
      <c r="D273" s="54">
        <v>1781912.03</v>
      </c>
      <c r="E273" s="528">
        <v>2635918</v>
      </c>
      <c r="F273" s="54">
        <v>1813016.62</v>
      </c>
      <c r="G273" s="56">
        <f t="shared" si="6"/>
        <v>1.0174557382611082</v>
      </c>
      <c r="H273" s="57">
        <f t="shared" si="7"/>
        <v>0.68781222329374436</v>
      </c>
      <c r="I273" s="48">
        <f>F273/F279</f>
        <v>0.8789370991352744</v>
      </c>
    </row>
    <row r="274" spans="1:9" s="14" customFormat="1" ht="16.5" customHeight="1">
      <c r="A274" s="53"/>
      <c r="B274" s="624" t="s">
        <v>102</v>
      </c>
      <c r="C274" s="625"/>
      <c r="D274" s="54">
        <v>0</v>
      </c>
      <c r="E274" s="528">
        <v>666897</v>
      </c>
      <c r="F274" s="54">
        <v>0</v>
      </c>
      <c r="G274" s="56" t="e">
        <f t="shared" si="6"/>
        <v>#DIV/0!</v>
      </c>
      <c r="H274" s="57">
        <f t="shared" si="7"/>
        <v>0</v>
      </c>
      <c r="I274" s="48">
        <f>F274/F279</f>
        <v>0</v>
      </c>
    </row>
    <row r="275" spans="1:9" s="14" customFormat="1" ht="16.5" customHeight="1">
      <c r="A275" s="51">
        <v>50001</v>
      </c>
      <c r="B275" s="620" t="s">
        <v>103</v>
      </c>
      <c r="C275" s="621"/>
      <c r="D275" s="54">
        <v>234925</v>
      </c>
      <c r="E275" s="362">
        <v>270000</v>
      </c>
      <c r="F275" s="54">
        <v>249721</v>
      </c>
      <c r="G275" s="56">
        <f t="shared" si="6"/>
        <v>1.0629818027029903</v>
      </c>
      <c r="H275" s="57">
        <f t="shared" si="7"/>
        <v>0.9248925925925926</v>
      </c>
      <c r="I275" s="48">
        <f>F275/F279</f>
        <v>0.12106290086472558</v>
      </c>
    </row>
    <row r="276" spans="1:9" s="14" customFormat="1" ht="16.5" customHeight="1">
      <c r="A276" s="51">
        <v>50017</v>
      </c>
      <c r="B276" s="620" t="s">
        <v>391</v>
      </c>
      <c r="C276" s="621"/>
      <c r="D276" s="54"/>
      <c r="E276" s="361">
        <v>0</v>
      </c>
      <c r="F276" s="54"/>
      <c r="G276" s="58" t="e">
        <f t="shared" si="6"/>
        <v>#DIV/0!</v>
      </c>
      <c r="H276" s="59" t="e">
        <f t="shared" si="7"/>
        <v>#DIV/0!</v>
      </c>
      <c r="I276" s="48">
        <f>F276/F279</f>
        <v>0</v>
      </c>
    </row>
    <row r="277" spans="1:9" s="14" customFormat="1" ht="16.5" customHeight="1">
      <c r="A277" s="53">
        <v>50019</v>
      </c>
      <c r="B277" s="620" t="s">
        <v>91</v>
      </c>
      <c r="C277" s="621"/>
      <c r="D277" s="54">
        <v>0</v>
      </c>
      <c r="E277" s="361">
        <v>0</v>
      </c>
      <c r="F277" s="54">
        <v>0</v>
      </c>
      <c r="G277" s="58" t="e">
        <f>F277/D277</f>
        <v>#DIV/0!</v>
      </c>
      <c r="H277" s="59" t="e">
        <f>F277/E277</f>
        <v>#DIV/0!</v>
      </c>
      <c r="I277" s="48">
        <f>F277/F279</f>
        <v>0</v>
      </c>
    </row>
    <row r="278" spans="1:9" s="14" customFormat="1" ht="16.5" customHeight="1">
      <c r="A278" s="53">
        <v>50000</v>
      </c>
      <c r="B278" s="753" t="s">
        <v>532</v>
      </c>
      <c r="C278" s="754"/>
      <c r="D278" s="54">
        <v>0</v>
      </c>
      <c r="E278" s="361">
        <v>0</v>
      </c>
      <c r="F278" s="54">
        <v>0</v>
      </c>
      <c r="G278" s="58" t="e">
        <f>F278/D278</f>
        <v>#DIV/0!</v>
      </c>
      <c r="H278" s="59" t="e">
        <f>F278/E278</f>
        <v>#DIV/0!</v>
      </c>
      <c r="I278" s="48">
        <f>F278/F279</f>
        <v>0</v>
      </c>
    </row>
    <row r="279" spans="1:9" s="14" customFormat="1" ht="16.5" customHeight="1">
      <c r="A279" s="53"/>
      <c r="B279" s="641" t="s">
        <v>93</v>
      </c>
      <c r="C279" s="642"/>
      <c r="D279" s="60">
        <f>D273+D274+D275+D276+D277+D278</f>
        <v>2016837.03</v>
      </c>
      <c r="E279" s="362">
        <f>E273+E274+E275+E276+E277+E278</f>
        <v>3572815</v>
      </c>
      <c r="F279" s="60">
        <f>F273+F274+F275+F276+F277+F278</f>
        <v>2062737.62</v>
      </c>
      <c r="G279" s="23">
        <f>F279/D279</f>
        <v>1.0227587005381391</v>
      </c>
      <c r="H279" s="24">
        <f>F279/E279</f>
        <v>0.57734240927671876</v>
      </c>
      <c r="I279" s="25">
        <f>F279/F272</f>
        <v>0.69275812322589125</v>
      </c>
    </row>
    <row r="280" spans="1:9" s="14" customFormat="1" ht="16.5" customHeight="1">
      <c r="A280" s="288">
        <v>50101</v>
      </c>
      <c r="B280" s="641" t="s">
        <v>104</v>
      </c>
      <c r="C280" s="642"/>
      <c r="D280" s="60">
        <f>534305.31+342715</f>
        <v>877020.31</v>
      </c>
      <c r="E280" s="289">
        <v>0</v>
      </c>
      <c r="F280" s="564">
        <f>271638+282375+360822</f>
        <v>914835</v>
      </c>
      <c r="G280" s="88">
        <f>F280/D280</f>
        <v>1.0431172340809303</v>
      </c>
      <c r="H280" s="94" t="e">
        <f>F280/E280</f>
        <v>#DIV/0!</v>
      </c>
      <c r="I280" s="25">
        <f>F280/F272</f>
        <v>0.30724187677410869</v>
      </c>
    </row>
    <row r="281" spans="1:9" s="14" customFormat="1" ht="16.5" customHeight="1">
      <c r="A281" s="61"/>
      <c r="B281" s="751" t="s">
        <v>136</v>
      </c>
      <c r="C281" s="752"/>
      <c r="D281" s="62">
        <f>D282+D283</f>
        <v>0</v>
      </c>
      <c r="E281" s="62"/>
      <c r="F281" s="62">
        <f>F282+F283</f>
        <v>0</v>
      </c>
      <c r="G281" s="23" t="e">
        <f t="shared" si="6"/>
        <v>#DIV/0!</v>
      </c>
      <c r="H281" s="24" t="e">
        <f t="shared" si="7"/>
        <v>#DIV/0!</v>
      </c>
      <c r="I281" s="281">
        <f>F281/F272</f>
        <v>0</v>
      </c>
    </row>
    <row r="282" spans="1:9" s="14" customFormat="1" ht="16.5" customHeight="1">
      <c r="A282" s="51"/>
      <c r="B282" s="663" t="s">
        <v>107</v>
      </c>
      <c r="C282" s="664"/>
      <c r="D282" s="342">
        <v>0</v>
      </c>
      <c r="E282" s="46">
        <v>0</v>
      </c>
      <c r="F282" s="342">
        <v>0</v>
      </c>
      <c r="G282" s="58" t="e">
        <f t="shared" si="6"/>
        <v>#DIV/0!</v>
      </c>
      <c r="H282" s="59" t="e">
        <f t="shared" si="7"/>
        <v>#DIV/0!</v>
      </c>
      <c r="I282" s="282" t="e">
        <f>F282/F281</f>
        <v>#DIV/0!</v>
      </c>
    </row>
    <row r="283" spans="1:9" s="14" customFormat="1" ht="16.5" customHeight="1">
      <c r="A283" s="51"/>
      <c r="B283" s="700"/>
      <c r="C283" s="701"/>
      <c r="D283" s="342">
        <v>0</v>
      </c>
      <c r="E283" s="46"/>
      <c r="F283" s="342"/>
      <c r="G283" s="58"/>
      <c r="H283" s="59"/>
      <c r="I283" s="282"/>
    </row>
    <row r="284" spans="1:9" s="14" customFormat="1" ht="16.5" customHeight="1">
      <c r="A284" s="64">
        <v>180</v>
      </c>
      <c r="B284" s="689" t="s">
        <v>108</v>
      </c>
      <c r="C284" s="690"/>
      <c r="D284" s="65">
        <f t="shared" ref="D284:E284" si="11">D285</f>
        <v>45008.020000000004</v>
      </c>
      <c r="E284" s="65">
        <f t="shared" si="11"/>
        <v>70672</v>
      </c>
      <c r="F284" s="65">
        <f>F286+F287+F288</f>
        <v>128017.38</v>
      </c>
      <c r="G284" s="41">
        <f>F284/D284</f>
        <v>2.8443237449681189</v>
      </c>
      <c r="H284" s="41">
        <f t="shared" si="7"/>
        <v>1.8114299864161196</v>
      </c>
      <c r="I284" s="41">
        <f>F284/F366</f>
        <v>2.7698499603535744E-2</v>
      </c>
    </row>
    <row r="285" spans="1:9" s="14" customFormat="1" ht="16.5" customHeight="1">
      <c r="A285" s="66">
        <v>18019</v>
      </c>
      <c r="B285" s="740" t="s">
        <v>392</v>
      </c>
      <c r="C285" s="741"/>
      <c r="D285" s="67">
        <f t="shared" ref="D285:E285" si="12">D289</f>
        <v>45008.020000000004</v>
      </c>
      <c r="E285" s="67">
        <f t="shared" si="12"/>
        <v>70672</v>
      </c>
      <c r="F285" s="67">
        <f>F289</f>
        <v>128017.38</v>
      </c>
      <c r="G285" s="68">
        <f>F284/D284</f>
        <v>2.8443237449681189</v>
      </c>
      <c r="H285" s="68">
        <f>F284/E284</f>
        <v>1.8114299864161196</v>
      </c>
      <c r="I285" s="68">
        <f>F285/F284</f>
        <v>1</v>
      </c>
    </row>
    <row r="286" spans="1:9" s="14" customFormat="1" ht="16.5" customHeight="1">
      <c r="A286" s="154">
        <v>61000</v>
      </c>
      <c r="B286" s="474" t="s">
        <v>594</v>
      </c>
      <c r="C286" s="475"/>
      <c r="D286" s="46">
        <v>2524.7800000000002</v>
      </c>
      <c r="E286" s="47">
        <v>0</v>
      </c>
      <c r="F286" s="46">
        <v>5.9</v>
      </c>
      <c r="G286" s="48">
        <f>F286/D286</f>
        <v>2.3368372689897732E-3</v>
      </c>
      <c r="H286" s="48" t="e">
        <f>F286/E286</f>
        <v>#DIV/0!</v>
      </c>
      <c r="I286" s="48">
        <f>F286/F289</f>
        <v>4.6087492182702066E-5</v>
      </c>
    </row>
    <row r="287" spans="1:9" s="14" customFormat="1" ht="16.5" customHeight="1">
      <c r="A287" s="51">
        <v>50008</v>
      </c>
      <c r="B287" s="620" t="s">
        <v>109</v>
      </c>
      <c r="C287" s="621"/>
      <c r="D287" s="54">
        <v>18250</v>
      </c>
      <c r="E287" s="47">
        <v>30288</v>
      </c>
      <c r="F287" s="54">
        <v>21355</v>
      </c>
      <c r="G287" s="58">
        <f t="shared" ref="G287:G329" si="13">F287/D287</f>
        <v>1.1701369863013698</v>
      </c>
      <c r="H287" s="59">
        <f>F287/E287</f>
        <v>0.70506471209720023</v>
      </c>
      <c r="I287" s="48">
        <f>F287/F289</f>
        <v>0.16681328738332249</v>
      </c>
    </row>
    <row r="288" spans="1:9" s="14" customFormat="1" ht="16.5" customHeight="1">
      <c r="A288" s="51">
        <v>50212</v>
      </c>
      <c r="B288" s="620" t="s">
        <v>110</v>
      </c>
      <c r="C288" s="621"/>
      <c r="D288" s="342">
        <v>24233.24</v>
      </c>
      <c r="E288" s="47">
        <v>40384</v>
      </c>
      <c r="F288" s="342">
        <v>106656.48</v>
      </c>
      <c r="G288" s="58">
        <f t="shared" si="13"/>
        <v>4.4012472125064575</v>
      </c>
      <c r="H288" s="59">
        <f>F288/E288</f>
        <v>2.6410578446909665</v>
      </c>
      <c r="I288" s="48">
        <f>F288/F289</f>
        <v>0.83314062512449472</v>
      </c>
    </row>
    <row r="289" spans="1:9" s="14" customFormat="1" ht="16.5" customHeight="1">
      <c r="A289" s="69"/>
      <c r="B289" s="653" t="s">
        <v>93</v>
      </c>
      <c r="C289" s="654"/>
      <c r="D289" s="62">
        <f>D286+D287+D288</f>
        <v>45008.020000000004</v>
      </c>
      <c r="E289" s="62">
        <f>E287+E288</f>
        <v>70672</v>
      </c>
      <c r="F289" s="62">
        <f>F286+F287+F288</f>
        <v>128017.38</v>
      </c>
      <c r="G289" s="23">
        <f t="shared" si="13"/>
        <v>2.8443237449681189</v>
      </c>
      <c r="H289" s="24">
        <f t="shared" ref="H289:H329" si="14">F289/E289</f>
        <v>1.8114299864161196</v>
      </c>
      <c r="I289" s="25">
        <f>I286+I287+I288</f>
        <v>0.99999999999999989</v>
      </c>
    </row>
    <row r="290" spans="1:9" s="14" customFormat="1" ht="16.5" customHeight="1">
      <c r="A290" s="38">
        <v>18295</v>
      </c>
      <c r="B290" s="750" t="s">
        <v>458</v>
      </c>
      <c r="C290" s="750"/>
      <c r="D290" s="409">
        <v>0</v>
      </c>
      <c r="E290" s="409">
        <v>0</v>
      </c>
      <c r="F290" s="409">
        <v>0</v>
      </c>
      <c r="G290" s="118">
        <v>0</v>
      </c>
      <c r="H290" s="108">
        <v>0</v>
      </c>
      <c r="I290" s="41">
        <v>0</v>
      </c>
    </row>
    <row r="291" spans="1:9" s="14" customFormat="1" ht="16.5" customHeight="1">
      <c r="A291" s="64">
        <v>47019</v>
      </c>
      <c r="B291" s="459" t="s">
        <v>67</v>
      </c>
      <c r="C291" s="460"/>
      <c r="D291" s="70">
        <f>D304+D306</f>
        <v>533494.05000000005</v>
      </c>
      <c r="E291" s="70">
        <f>E304</f>
        <v>12350</v>
      </c>
      <c r="F291" s="70">
        <f>F304+F306</f>
        <v>424402.32</v>
      </c>
      <c r="G291" s="41">
        <f>F291/D291</f>
        <v>0.79551462663922867</v>
      </c>
      <c r="H291" s="41">
        <f>F291/E291</f>
        <v>34.364560323886643</v>
      </c>
      <c r="I291" s="41">
        <f>F291/F366</f>
        <v>9.182587155165689E-2</v>
      </c>
    </row>
    <row r="292" spans="1:9" s="14" customFormat="1" ht="16.5" customHeight="1">
      <c r="A292" s="51">
        <v>50012</v>
      </c>
      <c r="B292" s="620" t="s">
        <v>111</v>
      </c>
      <c r="C292" s="621"/>
      <c r="D292" s="54">
        <v>458386.05</v>
      </c>
      <c r="E292" s="361">
        <v>11227</v>
      </c>
      <c r="F292" s="54">
        <v>142947.19</v>
      </c>
      <c r="G292" s="58">
        <f>F292/D292</f>
        <v>0.31184890988720099</v>
      </c>
      <c r="H292" s="59">
        <f>F292/E292</f>
        <v>12.732447670793622</v>
      </c>
      <c r="I292" s="48">
        <f>F292/F304</f>
        <v>0.98297971040484011</v>
      </c>
    </row>
    <row r="293" spans="1:9" s="14" customFormat="1" ht="16.5" customHeight="1">
      <c r="A293" s="51">
        <v>50103</v>
      </c>
      <c r="B293" s="620" t="s">
        <v>459</v>
      </c>
      <c r="C293" s="621"/>
      <c r="D293" s="55">
        <v>0</v>
      </c>
      <c r="E293" s="47">
        <v>0</v>
      </c>
      <c r="F293" s="55">
        <v>0</v>
      </c>
      <c r="G293" s="58" t="e">
        <f>F293/D293</f>
        <v>#DIV/0!</v>
      </c>
      <c r="H293" s="59" t="e">
        <f>F293/E293</f>
        <v>#DIV/0!</v>
      </c>
      <c r="I293" s="48">
        <f>F293/F304</f>
        <v>0</v>
      </c>
    </row>
    <row r="294" spans="1:9" s="14" customFormat="1" ht="16.5" customHeight="1">
      <c r="A294" s="51">
        <v>500121</v>
      </c>
      <c r="B294" s="620" t="s">
        <v>112</v>
      </c>
      <c r="C294" s="621"/>
      <c r="D294" s="47">
        <v>0</v>
      </c>
      <c r="E294" s="47">
        <v>0</v>
      </c>
      <c r="F294" s="47">
        <v>0</v>
      </c>
      <c r="G294" s="58" t="e">
        <f>F294/D294</f>
        <v>#DIV/0!</v>
      </c>
      <c r="H294" s="59" t="e">
        <f>F294/E294</f>
        <v>#DIV/0!</v>
      </c>
      <c r="I294" s="48">
        <f>F294/F304</f>
        <v>0</v>
      </c>
    </row>
    <row r="295" spans="1:9" s="14" customFormat="1" ht="16.5" customHeight="1">
      <c r="A295" s="51">
        <v>500122</v>
      </c>
      <c r="B295" s="667" t="s">
        <v>113</v>
      </c>
      <c r="C295" s="668"/>
      <c r="D295" s="47">
        <v>0</v>
      </c>
      <c r="E295" s="47">
        <v>0</v>
      </c>
      <c r="F295" s="47">
        <v>0</v>
      </c>
      <c r="G295" s="58" t="e">
        <f>F295/D295</f>
        <v>#DIV/0!</v>
      </c>
      <c r="H295" s="59" t="e">
        <f>F295/E295</f>
        <v>#DIV/0!</v>
      </c>
      <c r="I295" s="48">
        <f>F295/F304</f>
        <v>0</v>
      </c>
    </row>
    <row r="296" spans="1:9" s="14" customFormat="1" ht="16.5" customHeight="1">
      <c r="I296" s="12"/>
    </row>
    <row r="297" spans="1:9" s="14" customFormat="1" ht="16.5" customHeight="1">
      <c r="I297" s="227">
        <v>5</v>
      </c>
    </row>
    <row r="298" spans="1:9" s="14" customFormat="1" ht="16.5" customHeight="1">
      <c r="I298" s="227"/>
    </row>
    <row r="299" spans="1:9" s="14" customFormat="1" ht="16.5" customHeight="1">
      <c r="A299" s="51">
        <v>500123</v>
      </c>
      <c r="B299" s="667" t="s">
        <v>114</v>
      </c>
      <c r="C299" s="668"/>
      <c r="D299" s="47">
        <v>0</v>
      </c>
      <c r="E299" s="47">
        <v>0</v>
      </c>
      <c r="F299" s="47">
        <v>0</v>
      </c>
      <c r="G299" s="58" t="e">
        <f t="shared" si="13"/>
        <v>#DIV/0!</v>
      </c>
      <c r="H299" s="59" t="e">
        <f t="shared" si="14"/>
        <v>#DIV/0!</v>
      </c>
      <c r="I299" s="48">
        <f>F299/F304</f>
        <v>0</v>
      </c>
    </row>
    <row r="300" spans="1:9" s="14" customFormat="1" ht="16.5" customHeight="1">
      <c r="A300" s="51">
        <v>50020</v>
      </c>
      <c r="B300" s="620" t="s">
        <v>115</v>
      </c>
      <c r="C300" s="621"/>
      <c r="D300" s="47">
        <v>0</v>
      </c>
      <c r="E300" s="47">
        <v>0</v>
      </c>
      <c r="F300" s="47">
        <v>0</v>
      </c>
      <c r="G300" s="58" t="e">
        <f t="shared" si="13"/>
        <v>#DIV/0!</v>
      </c>
      <c r="H300" s="59" t="e">
        <f t="shared" si="14"/>
        <v>#DIV/0!</v>
      </c>
      <c r="I300" s="48">
        <f>F300/F304</f>
        <v>0</v>
      </c>
    </row>
    <row r="301" spans="1:9" s="14" customFormat="1" ht="16.5" customHeight="1">
      <c r="A301" s="51">
        <v>50203</v>
      </c>
      <c r="B301" s="669" t="s">
        <v>116</v>
      </c>
      <c r="C301" s="670"/>
      <c r="D301" s="47">
        <v>0</v>
      </c>
      <c r="E301" s="47">
        <v>0</v>
      </c>
      <c r="F301" s="47">
        <v>0</v>
      </c>
      <c r="G301" s="58" t="e">
        <f>F301/D301</f>
        <v>#DIV/0!</v>
      </c>
      <c r="H301" s="59" t="e">
        <f>F301/E301</f>
        <v>#DIV/0!</v>
      </c>
      <c r="I301" s="48">
        <f>F301/F304</f>
        <v>0</v>
      </c>
    </row>
    <row r="302" spans="1:9" s="14" customFormat="1" ht="16.5" customHeight="1">
      <c r="A302" s="51">
        <v>50403</v>
      </c>
      <c r="B302" s="667" t="s">
        <v>117</v>
      </c>
      <c r="C302" s="668"/>
      <c r="D302" s="47">
        <v>0</v>
      </c>
      <c r="E302" s="47">
        <v>0</v>
      </c>
      <c r="F302" s="47">
        <v>0</v>
      </c>
      <c r="G302" s="58" t="e">
        <f t="shared" si="13"/>
        <v>#DIV/0!</v>
      </c>
      <c r="H302" s="59" t="e">
        <f t="shared" si="14"/>
        <v>#DIV/0!</v>
      </c>
      <c r="I302" s="48">
        <f>F302/F304</f>
        <v>0</v>
      </c>
    </row>
    <row r="303" spans="1:9" s="14" customFormat="1" ht="16.5" customHeight="1">
      <c r="A303" s="51">
        <v>50405</v>
      </c>
      <c r="B303" s="667" t="s">
        <v>118</v>
      </c>
      <c r="C303" s="668"/>
      <c r="D303" s="54">
        <v>1080</v>
      </c>
      <c r="E303" s="361">
        <v>1123</v>
      </c>
      <c r="F303" s="54">
        <v>2475.13</v>
      </c>
      <c r="G303" s="58">
        <f t="shared" si="13"/>
        <v>2.2917870370370372</v>
      </c>
      <c r="H303" s="59">
        <f t="shared" si="14"/>
        <v>2.2040338379341051</v>
      </c>
      <c r="I303" s="48">
        <f>F303/F304</f>
        <v>1.7020289595159808E-2</v>
      </c>
    </row>
    <row r="304" spans="1:9" s="14" customFormat="1" ht="16.5" customHeight="1">
      <c r="A304" s="51"/>
      <c r="B304" s="653" t="s">
        <v>93</v>
      </c>
      <c r="C304" s="654"/>
      <c r="D304" s="71">
        <f>D292+D294+D295+D299+D300+D301+D302+D303</f>
        <v>459466.05</v>
      </c>
      <c r="E304" s="71">
        <f>E292+E294+E295+E299+E300+E301+E302+E303</f>
        <v>12350</v>
      </c>
      <c r="F304" s="414">
        <f>F292+F294+F295+F299+F300+F301+F302+F303</f>
        <v>145422.32</v>
      </c>
      <c r="G304" s="23">
        <f>F304/D304</f>
        <v>0.31650286239864733</v>
      </c>
      <c r="H304" s="24">
        <f>F304/E304</f>
        <v>11.775086639676115</v>
      </c>
      <c r="I304" s="25">
        <f>F304/F291</f>
        <v>0.34265203828291985</v>
      </c>
    </row>
    <row r="305" spans="1:9" s="14" customFormat="1" ht="16.5" customHeight="1">
      <c r="A305" s="345"/>
      <c r="B305" s="653" t="s">
        <v>153</v>
      </c>
      <c r="C305" s="654"/>
      <c r="D305" s="71">
        <f>D306</f>
        <v>74028</v>
      </c>
      <c r="E305" s="71">
        <v>0</v>
      </c>
      <c r="F305" s="71">
        <f>F306</f>
        <v>278980</v>
      </c>
      <c r="G305" s="23">
        <f>F305/D305</f>
        <v>3.7685740530610041</v>
      </c>
      <c r="H305" s="24" t="e">
        <f>F305/E305</f>
        <v>#DIV/0!</v>
      </c>
      <c r="I305" s="25">
        <f>F305/F291</f>
        <v>0.6573479617170801</v>
      </c>
    </row>
    <row r="306" spans="1:9" s="14" customFormat="1" ht="16.5" customHeight="1">
      <c r="A306" s="51">
        <v>55600</v>
      </c>
      <c r="B306" s="653" t="s">
        <v>119</v>
      </c>
      <c r="C306" s="654"/>
      <c r="D306" s="71">
        <v>74028</v>
      </c>
      <c r="E306" s="71">
        <v>0</v>
      </c>
      <c r="F306" s="71">
        <v>278980</v>
      </c>
      <c r="G306" s="23">
        <f>F306/D306</f>
        <v>3.7685740530610041</v>
      </c>
      <c r="H306" s="24" t="e">
        <f>F306/E306</f>
        <v>#DIV/0!</v>
      </c>
      <c r="I306" s="25"/>
    </row>
    <row r="307" spans="1:9" s="14" customFormat="1" ht="17.25" customHeight="1">
      <c r="A307" s="64">
        <v>48019</v>
      </c>
      <c r="B307" s="689" t="s">
        <v>68</v>
      </c>
      <c r="C307" s="690"/>
      <c r="D307" s="70">
        <f>D314+D315</f>
        <v>30659.15</v>
      </c>
      <c r="E307" s="70">
        <f t="shared" ref="E307" si="15">E314</f>
        <v>40000</v>
      </c>
      <c r="F307" s="70">
        <f>F314+F315</f>
        <v>52932.31</v>
      </c>
      <c r="G307" s="41">
        <f>F307/D307</f>
        <v>1.7264767614235879</v>
      </c>
      <c r="H307" s="41">
        <f>F307/E307</f>
        <v>1.3233077499999999</v>
      </c>
      <c r="I307" s="41">
        <f>F307/F366</f>
        <v>1.1452707183581098E-2</v>
      </c>
    </row>
    <row r="308" spans="1:9" s="14" customFormat="1" ht="16.5" customHeight="1">
      <c r="A308" s="72">
        <v>50019</v>
      </c>
      <c r="B308" s="663" t="s">
        <v>91</v>
      </c>
      <c r="C308" s="664"/>
      <c r="D308" s="47">
        <v>0</v>
      </c>
      <c r="E308" s="361">
        <v>0</v>
      </c>
      <c r="F308" s="47">
        <v>0</v>
      </c>
      <c r="G308" s="58" t="e">
        <f t="shared" si="13"/>
        <v>#DIV/0!</v>
      </c>
      <c r="H308" s="59" t="e">
        <f t="shared" si="14"/>
        <v>#DIV/0!</v>
      </c>
      <c r="I308" s="48">
        <f>F308/F314</f>
        <v>0</v>
      </c>
    </row>
    <row r="309" spans="1:9" s="14" customFormat="1" ht="16.5" customHeight="1">
      <c r="A309" s="73">
        <v>50205</v>
      </c>
      <c r="B309" s="748" t="s">
        <v>494</v>
      </c>
      <c r="C309" s="749"/>
      <c r="D309" s="47">
        <v>0</v>
      </c>
      <c r="E309" s="361">
        <v>0</v>
      </c>
      <c r="F309" s="47">
        <v>0</v>
      </c>
      <c r="G309" s="58" t="e">
        <f t="shared" si="13"/>
        <v>#DIV/0!</v>
      </c>
      <c r="H309" s="59" t="e">
        <f t="shared" si="14"/>
        <v>#DIV/0!</v>
      </c>
      <c r="I309" s="48">
        <f>F309/F314</f>
        <v>0</v>
      </c>
    </row>
    <row r="310" spans="1:9" s="14" customFormat="1" ht="16.5" customHeight="1">
      <c r="A310" s="51">
        <v>50206</v>
      </c>
      <c r="B310" s="746" t="s">
        <v>533</v>
      </c>
      <c r="C310" s="747"/>
      <c r="D310" s="74">
        <v>2350</v>
      </c>
      <c r="E310" s="361">
        <v>0</v>
      </c>
      <c r="F310" s="74">
        <v>3500</v>
      </c>
      <c r="G310" s="58">
        <f t="shared" si="13"/>
        <v>1.4893617021276595</v>
      </c>
      <c r="H310" s="59" t="e">
        <f t="shared" si="14"/>
        <v>#DIV/0!</v>
      </c>
      <c r="I310" s="48">
        <f>F310/F314</f>
        <v>0.53435114503816794</v>
      </c>
    </row>
    <row r="311" spans="1:9" s="14" customFormat="1" ht="16.5" customHeight="1">
      <c r="A311" s="51">
        <v>50208</v>
      </c>
      <c r="B311" s="746" t="s">
        <v>393</v>
      </c>
      <c r="C311" s="747"/>
      <c r="D311" s="74">
        <v>4896</v>
      </c>
      <c r="E311" s="361">
        <v>10000</v>
      </c>
      <c r="F311" s="74">
        <v>0</v>
      </c>
      <c r="G311" s="58">
        <f t="shared" si="13"/>
        <v>0</v>
      </c>
      <c r="H311" s="59">
        <f t="shared" si="14"/>
        <v>0</v>
      </c>
      <c r="I311" s="48">
        <f>F311/F314</f>
        <v>0</v>
      </c>
    </row>
    <row r="312" spans="1:9" s="14" customFormat="1" ht="16.5" customHeight="1">
      <c r="A312" s="51" t="s">
        <v>122</v>
      </c>
      <c r="B312" s="746" t="s">
        <v>394</v>
      </c>
      <c r="C312" s="747"/>
      <c r="D312" s="74">
        <v>0</v>
      </c>
      <c r="E312" s="361">
        <v>0</v>
      </c>
      <c r="F312" s="74">
        <v>0</v>
      </c>
      <c r="G312" s="58" t="e">
        <f t="shared" si="13"/>
        <v>#DIV/0!</v>
      </c>
      <c r="H312" s="59" t="e">
        <f t="shared" si="14"/>
        <v>#DIV/0!</v>
      </c>
      <c r="I312" s="48">
        <f>F312/F314</f>
        <v>0</v>
      </c>
    </row>
    <row r="313" spans="1:9" s="14" customFormat="1" ht="16.5" customHeight="1">
      <c r="A313" s="53">
        <v>50211</v>
      </c>
      <c r="B313" s="746" t="s">
        <v>395</v>
      </c>
      <c r="C313" s="747"/>
      <c r="D313" s="74">
        <v>6525</v>
      </c>
      <c r="E313" s="361">
        <v>30000</v>
      </c>
      <c r="F313" s="74">
        <v>3050</v>
      </c>
      <c r="G313" s="58">
        <f t="shared" si="13"/>
        <v>0.46743295019157088</v>
      </c>
      <c r="H313" s="59">
        <f t="shared" si="14"/>
        <v>0.10166666666666667</v>
      </c>
      <c r="I313" s="48">
        <f>F313/F314</f>
        <v>0.46564885496183206</v>
      </c>
    </row>
    <row r="314" spans="1:9" s="14" customFormat="1" ht="16.5" customHeight="1">
      <c r="A314" s="75"/>
      <c r="B314" s="682" t="s">
        <v>93</v>
      </c>
      <c r="C314" s="683"/>
      <c r="D314" s="62">
        <f>D308+D309+D310+D311+D312+D313</f>
        <v>13771</v>
      </c>
      <c r="E314" s="62">
        <f>E308+E309+E310+E311+E312+E313</f>
        <v>40000</v>
      </c>
      <c r="F314" s="62">
        <f>F308+F309+F310+F311+F312+F313</f>
        <v>6550</v>
      </c>
      <c r="G314" s="23">
        <f t="shared" si="13"/>
        <v>0.47563720862682446</v>
      </c>
      <c r="H314" s="24">
        <f t="shared" si="14"/>
        <v>0.16375000000000001</v>
      </c>
      <c r="I314" s="25">
        <f>F314/F307</f>
        <v>0.12374294641590364</v>
      </c>
    </row>
    <row r="315" spans="1:9" s="14" customFormat="1" ht="16.5" customHeight="1">
      <c r="A315" s="75"/>
      <c r="B315" s="470" t="s">
        <v>136</v>
      </c>
      <c r="C315" s="478"/>
      <c r="D315" s="62">
        <f>D316</f>
        <v>16888.150000000001</v>
      </c>
      <c r="E315" s="62"/>
      <c r="F315" s="62">
        <f>F316</f>
        <v>46382.31</v>
      </c>
      <c r="G315" s="23">
        <f t="shared" si="13"/>
        <v>2.7464411436421394</v>
      </c>
      <c r="H315" s="24" t="e">
        <f t="shared" si="14"/>
        <v>#DIV/0!</v>
      </c>
      <c r="I315" s="25">
        <f>F315/F307</f>
        <v>0.87625705358409633</v>
      </c>
    </row>
    <row r="316" spans="1:9" s="14" customFormat="1" ht="16.5" customHeight="1">
      <c r="A316" s="75"/>
      <c r="B316" s="470" t="s">
        <v>509</v>
      </c>
      <c r="C316" s="478"/>
      <c r="D316" s="62">
        <v>16888.150000000001</v>
      </c>
      <c r="E316" s="62"/>
      <c r="F316" s="62">
        <v>46382.31</v>
      </c>
      <c r="G316" s="23"/>
      <c r="H316" s="24"/>
      <c r="I316" s="25"/>
    </row>
    <row r="317" spans="1:9" s="14" customFormat="1" ht="17.25" customHeight="1">
      <c r="A317" s="64">
        <v>650</v>
      </c>
      <c r="B317" s="689" t="s">
        <v>124</v>
      </c>
      <c r="C317" s="690"/>
      <c r="D317" s="70">
        <f>D318+D326</f>
        <v>748231.33</v>
      </c>
      <c r="E317" s="70">
        <f>E318+E326</f>
        <v>909762</v>
      </c>
      <c r="F317" s="70">
        <f>F318+F326</f>
        <v>448054.55</v>
      </c>
      <c r="G317" s="41">
        <f t="shared" si="13"/>
        <v>0.59881821575153771</v>
      </c>
      <c r="H317" s="41">
        <f t="shared" si="14"/>
        <v>0.49249644412494697</v>
      </c>
      <c r="I317" s="41">
        <f>F317/F366</f>
        <v>9.6943389839234215E-2</v>
      </c>
    </row>
    <row r="318" spans="1:9" s="14" customFormat="1" ht="16.5" customHeight="1">
      <c r="A318" s="66">
        <v>65095</v>
      </c>
      <c r="B318" s="740" t="s">
        <v>125</v>
      </c>
      <c r="C318" s="741"/>
      <c r="D318" s="67">
        <f t="shared" ref="D318:E318" si="16">D325</f>
        <v>174418</v>
      </c>
      <c r="E318" s="67">
        <f t="shared" si="16"/>
        <v>410570</v>
      </c>
      <c r="F318" s="67">
        <f>F319+F320+F321+F322+F323+F324</f>
        <v>152816</v>
      </c>
      <c r="G318" s="68">
        <f t="shared" si="13"/>
        <v>0.8761481039800938</v>
      </c>
      <c r="H318" s="68">
        <f t="shared" si="14"/>
        <v>0.3722044961882261</v>
      </c>
      <c r="I318" s="68">
        <f>F318/F317</f>
        <v>0.34106561355085002</v>
      </c>
    </row>
    <row r="319" spans="1:9" s="14" customFormat="1" ht="16.5" customHeight="1">
      <c r="A319" s="51">
        <v>50011</v>
      </c>
      <c r="B319" s="620" t="s">
        <v>126</v>
      </c>
      <c r="C319" s="621"/>
      <c r="D319" s="74">
        <v>70723</v>
      </c>
      <c r="E319" s="47">
        <v>145000</v>
      </c>
      <c r="F319" s="74">
        <v>71157</v>
      </c>
      <c r="G319" s="58">
        <f t="shared" si="13"/>
        <v>1.0061366175077415</v>
      </c>
      <c r="H319" s="59">
        <f t="shared" si="14"/>
        <v>0.49073793103448277</v>
      </c>
      <c r="I319" s="48">
        <f>F319/F325</f>
        <v>0.4656384148256727</v>
      </c>
    </row>
    <row r="320" spans="1:9" s="14" customFormat="1" ht="16.5" customHeight="1">
      <c r="A320" s="51">
        <v>50019</v>
      </c>
      <c r="B320" s="620" t="s">
        <v>91</v>
      </c>
      <c r="C320" s="621"/>
      <c r="D320" s="74">
        <v>5734</v>
      </c>
      <c r="E320" s="361">
        <v>0</v>
      </c>
      <c r="F320" s="74">
        <v>1739</v>
      </c>
      <c r="G320" s="58">
        <f t="shared" si="13"/>
        <v>0.30327868852459017</v>
      </c>
      <c r="H320" s="59" t="e">
        <f t="shared" si="14"/>
        <v>#DIV/0!</v>
      </c>
      <c r="I320" s="48">
        <f>F320/F325</f>
        <v>1.1379698460894146E-2</v>
      </c>
    </row>
    <row r="321" spans="1:9" s="14" customFormat="1" ht="16.5" customHeight="1">
      <c r="A321" s="51">
        <v>50032</v>
      </c>
      <c r="B321" s="473" t="s">
        <v>489</v>
      </c>
      <c r="C321" s="433"/>
      <c r="D321" s="74">
        <v>52740</v>
      </c>
      <c r="E321" s="361">
        <v>140000</v>
      </c>
      <c r="F321" s="74">
        <v>38392</v>
      </c>
      <c r="G321" s="58">
        <f t="shared" si="13"/>
        <v>0.72794842624194156</v>
      </c>
      <c r="H321" s="59">
        <f t="shared" si="14"/>
        <v>0.27422857142857143</v>
      </c>
      <c r="I321" s="48">
        <f>F321/F325</f>
        <v>0.25123023767144803</v>
      </c>
    </row>
    <row r="322" spans="1:9" s="14" customFormat="1" ht="16.5" customHeight="1">
      <c r="A322" s="51">
        <v>50409</v>
      </c>
      <c r="B322" s="432" t="s">
        <v>475</v>
      </c>
      <c r="C322" s="433"/>
      <c r="D322" s="74">
        <v>0</v>
      </c>
      <c r="E322" s="361">
        <v>0</v>
      </c>
      <c r="F322" s="74">
        <v>0</v>
      </c>
      <c r="G322" s="58" t="e">
        <f t="shared" si="13"/>
        <v>#DIV/0!</v>
      </c>
      <c r="H322" s="59" t="e">
        <f t="shared" si="14"/>
        <v>#DIV/0!</v>
      </c>
      <c r="I322" s="48">
        <f>F322/F326</f>
        <v>0</v>
      </c>
    </row>
    <row r="323" spans="1:9" s="14" customFormat="1" ht="16.5" customHeight="1">
      <c r="A323" s="53">
        <v>50460</v>
      </c>
      <c r="B323" s="620" t="s">
        <v>127</v>
      </c>
      <c r="C323" s="621"/>
      <c r="D323" s="74">
        <v>5645</v>
      </c>
      <c r="E323" s="361">
        <v>15570</v>
      </c>
      <c r="F323" s="74">
        <v>4845</v>
      </c>
      <c r="G323" s="58">
        <f t="shared" si="13"/>
        <v>0.85828166519043403</v>
      </c>
      <c r="H323" s="59">
        <f t="shared" si="14"/>
        <v>0.31117533718689788</v>
      </c>
      <c r="I323" s="48">
        <f>F323/F325</f>
        <v>3.1704795309391687E-2</v>
      </c>
    </row>
    <row r="324" spans="1:9" s="14" customFormat="1" ht="16.5" customHeight="1">
      <c r="A324" s="51">
        <v>50504</v>
      </c>
      <c r="B324" s="620" t="s">
        <v>128</v>
      </c>
      <c r="C324" s="621"/>
      <c r="D324" s="74">
        <v>39576</v>
      </c>
      <c r="E324" s="361">
        <v>110000</v>
      </c>
      <c r="F324" s="74">
        <v>36683</v>
      </c>
      <c r="G324" s="58">
        <f t="shared" si="13"/>
        <v>0.92690014149989897</v>
      </c>
      <c r="H324" s="59">
        <f t="shared" si="14"/>
        <v>0.33348181818181816</v>
      </c>
      <c r="I324" s="48">
        <f>F324/F325</f>
        <v>0.24004685373259343</v>
      </c>
    </row>
    <row r="325" spans="1:9" s="14" customFormat="1" ht="16.5" customHeight="1">
      <c r="A325" s="51"/>
      <c r="B325" s="653" t="s">
        <v>93</v>
      </c>
      <c r="C325" s="654"/>
      <c r="D325" s="76">
        <f>D319+D320+D321+D322+D323+D324</f>
        <v>174418</v>
      </c>
      <c r="E325" s="76">
        <f>E319+E320+E321+E322+E323+E324</f>
        <v>410570</v>
      </c>
      <c r="F325" s="76">
        <f>F319+F320+F321+F322+F323+F324</f>
        <v>152816</v>
      </c>
      <c r="G325" s="23">
        <f t="shared" si="13"/>
        <v>0.8761481039800938</v>
      </c>
      <c r="H325" s="24">
        <f t="shared" si="14"/>
        <v>0.3722044961882261</v>
      </c>
      <c r="I325" s="25">
        <f>I319+I320+I321+I322+I323+I324</f>
        <v>1</v>
      </c>
    </row>
    <row r="326" spans="1:9" s="14" customFormat="1" ht="17.25" customHeight="1">
      <c r="A326" s="66">
        <v>65495</v>
      </c>
      <c r="B326" s="740" t="s">
        <v>129</v>
      </c>
      <c r="C326" s="741"/>
      <c r="D326" s="67">
        <f>D332</f>
        <v>573813.32999999996</v>
      </c>
      <c r="E326" s="67">
        <f t="shared" ref="E326:F326" si="17">E332</f>
        <v>499192</v>
      </c>
      <c r="F326" s="67">
        <f t="shared" si="17"/>
        <v>295238.55</v>
      </c>
      <c r="G326" s="68">
        <f t="shared" si="13"/>
        <v>0.51452020119504716</v>
      </c>
      <c r="H326" s="68">
        <f t="shared" si="14"/>
        <v>0.5914328554944791</v>
      </c>
      <c r="I326" s="68">
        <f>F326/F366</f>
        <v>6.3879333104016556E-2</v>
      </c>
    </row>
    <row r="327" spans="1:9" s="14" customFormat="1" ht="17.25" customHeight="1">
      <c r="A327" s="154">
        <v>50008</v>
      </c>
      <c r="B327" s="474" t="s">
        <v>135</v>
      </c>
      <c r="C327" s="418"/>
      <c r="D327" s="46">
        <v>0</v>
      </c>
      <c r="E327" s="361">
        <v>116104</v>
      </c>
      <c r="F327" s="46">
        <v>0</v>
      </c>
      <c r="G327" s="25" t="e">
        <f>F327/D327</f>
        <v>#DIV/0!</v>
      </c>
      <c r="H327" s="25">
        <f>F327/E327</f>
        <v>0</v>
      </c>
      <c r="I327" s="48">
        <f>F327/F332</f>
        <v>0</v>
      </c>
    </row>
    <row r="328" spans="1:9" s="14" customFormat="1" ht="16.5" customHeight="1">
      <c r="A328" s="53">
        <v>50212</v>
      </c>
      <c r="B328" s="620" t="s">
        <v>396</v>
      </c>
      <c r="C328" s="621"/>
      <c r="D328" s="46">
        <v>95918</v>
      </c>
      <c r="E328" s="361">
        <v>113000</v>
      </c>
      <c r="F328" s="46">
        <v>109578.75</v>
      </c>
      <c r="G328" s="58">
        <f t="shared" si="13"/>
        <v>1.1424211305490106</v>
      </c>
      <c r="H328" s="59">
        <f t="shared" si="14"/>
        <v>0.96972345132743365</v>
      </c>
      <c r="I328" s="48">
        <f>F328/F332</f>
        <v>0.37115325894941564</v>
      </c>
    </row>
    <row r="329" spans="1:9" s="14" customFormat="1" ht="16.5" customHeight="1">
      <c r="A329" s="51">
        <v>50405</v>
      </c>
      <c r="B329" s="620" t="s">
        <v>118</v>
      </c>
      <c r="C329" s="621"/>
      <c r="D329" s="5">
        <v>54097.9</v>
      </c>
      <c r="E329" s="361">
        <v>160088</v>
      </c>
      <c r="F329" s="5">
        <v>128807.8</v>
      </c>
      <c r="G329" s="58">
        <f t="shared" si="13"/>
        <v>2.3810129413526218</v>
      </c>
      <c r="H329" s="59">
        <f t="shared" si="14"/>
        <v>0.8046062165808805</v>
      </c>
      <c r="I329" s="48">
        <f>F329/F332</f>
        <v>0.43628381185316079</v>
      </c>
    </row>
    <row r="330" spans="1:9" s="14" customFormat="1" ht="16.5" customHeight="1">
      <c r="A330" s="51">
        <v>50408</v>
      </c>
      <c r="B330" s="620" t="s">
        <v>130</v>
      </c>
      <c r="C330" s="621"/>
      <c r="D330" s="74">
        <v>6777.45</v>
      </c>
      <c r="E330" s="361">
        <v>110000</v>
      </c>
      <c r="F330" s="74">
        <v>56152</v>
      </c>
      <c r="G330" s="58">
        <f>F330/D330</f>
        <v>8.2851219854074909</v>
      </c>
      <c r="H330" s="59">
        <f>F330/E330</f>
        <v>0.5104727272727273</v>
      </c>
      <c r="I330" s="48">
        <f>F330/F332</f>
        <v>0.19019196510753764</v>
      </c>
    </row>
    <row r="331" spans="1:9" s="14" customFormat="1" ht="16.5" customHeight="1">
      <c r="A331" s="51">
        <v>50413</v>
      </c>
      <c r="B331" s="620" t="s">
        <v>131</v>
      </c>
      <c r="C331" s="621"/>
      <c r="D331" s="74">
        <v>417019.98</v>
      </c>
      <c r="E331" s="47">
        <v>0</v>
      </c>
      <c r="F331" s="74">
        <v>700</v>
      </c>
      <c r="G331" s="58">
        <f>F331/D331</f>
        <v>1.6785766475745359E-3</v>
      </c>
      <c r="H331" s="59" t="e">
        <f>F331/E331</f>
        <v>#DIV/0!</v>
      </c>
      <c r="I331" s="48">
        <f>F331/F332</f>
        <v>2.3709640898859586E-3</v>
      </c>
    </row>
    <row r="332" spans="1:9" s="14" customFormat="1" ht="16.5" customHeight="1">
      <c r="A332" s="51"/>
      <c r="B332" s="653" t="s">
        <v>93</v>
      </c>
      <c r="C332" s="654"/>
      <c r="D332" s="76">
        <f>D327+D328+D329+D330+D331</f>
        <v>573813.32999999996</v>
      </c>
      <c r="E332" s="76">
        <f>E327+E328+E329+E330+E331</f>
        <v>499192</v>
      </c>
      <c r="F332" s="76">
        <f>F327+F328+F329+F330+F331</f>
        <v>295238.55</v>
      </c>
      <c r="G332" s="23">
        <f>F332/D332</f>
        <v>0.51452020119504716</v>
      </c>
      <c r="H332" s="24">
        <f>F332/E332</f>
        <v>0.5914328554944791</v>
      </c>
      <c r="I332" s="25">
        <f>I327+I328+I329+I330+I331</f>
        <v>1</v>
      </c>
    </row>
    <row r="333" spans="1:9" s="14" customFormat="1" ht="17.25" customHeight="1">
      <c r="A333" s="346">
        <v>66100</v>
      </c>
      <c r="B333" s="689" t="s">
        <v>70</v>
      </c>
      <c r="C333" s="690"/>
      <c r="D333" s="65">
        <f t="shared" ref="D333:F333" si="18">D336</f>
        <v>733971.6</v>
      </c>
      <c r="E333" s="65">
        <f>E334+E335</f>
        <v>940943</v>
      </c>
      <c r="F333" s="65">
        <f t="shared" si="18"/>
        <v>1438887.34</v>
      </c>
      <c r="G333" s="41">
        <f t="shared" ref="G333:G372" si="19">F333/D333</f>
        <v>1.960412827962281</v>
      </c>
      <c r="H333" s="41">
        <f t="shared" ref="H333:H372" si="20">F333/E333</f>
        <v>1.5291971352143543</v>
      </c>
      <c r="I333" s="41">
        <f>F333/F366</f>
        <v>0.3113250748962571</v>
      </c>
    </row>
    <row r="334" spans="1:9" s="14" customFormat="1" ht="16.5" customHeight="1">
      <c r="A334" s="51">
        <v>50009</v>
      </c>
      <c r="B334" s="620" t="s">
        <v>132</v>
      </c>
      <c r="C334" s="621"/>
      <c r="D334" s="5">
        <v>687714.34</v>
      </c>
      <c r="E334" s="527">
        <v>826763</v>
      </c>
      <c r="F334" s="5">
        <v>1416748.53</v>
      </c>
      <c r="G334" s="58">
        <f t="shared" si="19"/>
        <v>2.0600828681280663</v>
      </c>
      <c r="H334" s="59">
        <f t="shared" si="20"/>
        <v>1.7136090149172134</v>
      </c>
      <c r="I334" s="48">
        <f>F334/F336</f>
        <v>0.98461393787786056</v>
      </c>
    </row>
    <row r="335" spans="1:9" s="14" customFormat="1" ht="16.5" customHeight="1">
      <c r="A335" s="51">
        <v>50026</v>
      </c>
      <c r="B335" s="620" t="s">
        <v>133</v>
      </c>
      <c r="C335" s="621"/>
      <c r="D335" s="5">
        <v>46257.26</v>
      </c>
      <c r="E335" s="527">
        <v>114180</v>
      </c>
      <c r="F335" s="5">
        <v>22138.81</v>
      </c>
      <c r="G335" s="58">
        <f t="shared" si="19"/>
        <v>0.47860184541842732</v>
      </c>
      <c r="H335" s="59">
        <f t="shared" si="20"/>
        <v>0.1938939393939394</v>
      </c>
      <c r="I335" s="48">
        <f>F335/F336</f>
        <v>1.5386062122139459E-2</v>
      </c>
    </row>
    <row r="336" spans="1:9" s="14" customFormat="1" ht="16.5" customHeight="1">
      <c r="A336" s="51"/>
      <c r="B336" s="653" t="s">
        <v>93</v>
      </c>
      <c r="C336" s="654"/>
      <c r="D336" s="76">
        <f>D334+D335</f>
        <v>733971.6</v>
      </c>
      <c r="E336" s="76">
        <f>E334+E335</f>
        <v>940943</v>
      </c>
      <c r="F336" s="76">
        <f>F334+F335</f>
        <v>1438887.34</v>
      </c>
      <c r="G336" s="23">
        <f t="shared" si="19"/>
        <v>1.960412827962281</v>
      </c>
      <c r="H336" s="24">
        <f t="shared" si="20"/>
        <v>1.5291971352143543</v>
      </c>
      <c r="I336" s="25">
        <f>I334+I335</f>
        <v>1</v>
      </c>
    </row>
    <row r="337" spans="1:9" s="14" customFormat="1" ht="17.25" customHeight="1">
      <c r="A337" s="64"/>
      <c r="B337" s="689" t="s">
        <v>71</v>
      </c>
      <c r="C337" s="690"/>
      <c r="D337" s="77">
        <f>D338</f>
        <v>98869.5</v>
      </c>
      <c r="E337" s="77">
        <f t="shared" ref="E337:F337" si="21">E339</f>
        <v>110903</v>
      </c>
      <c r="F337" s="77">
        <f t="shared" si="21"/>
        <v>88598.5</v>
      </c>
      <c r="G337" s="41">
        <f t="shared" si="19"/>
        <v>0.89611558670773095</v>
      </c>
      <c r="H337" s="41">
        <f t="shared" si="20"/>
        <v>0.79888280749844454</v>
      </c>
      <c r="I337" s="41">
        <f>F337/F366</f>
        <v>1.9169627726515429E-2</v>
      </c>
    </row>
    <row r="338" spans="1:9" s="14" customFormat="1" ht="17.25" customHeight="1">
      <c r="A338" s="64">
        <v>74100</v>
      </c>
      <c r="B338" s="689" t="s">
        <v>134</v>
      </c>
      <c r="C338" s="690"/>
      <c r="D338" s="70">
        <f>D339</f>
        <v>98869.5</v>
      </c>
      <c r="E338" s="70">
        <f t="shared" ref="E338:F338" si="22">E339</f>
        <v>110903</v>
      </c>
      <c r="F338" s="70">
        <f t="shared" si="22"/>
        <v>88598.5</v>
      </c>
      <c r="G338" s="41">
        <f t="shared" si="19"/>
        <v>0.89611558670773095</v>
      </c>
      <c r="H338" s="41">
        <f t="shared" si="20"/>
        <v>0.79888280749844454</v>
      </c>
      <c r="I338" s="41">
        <f>F338/F337</f>
        <v>1</v>
      </c>
    </row>
    <row r="339" spans="1:9" s="14" customFormat="1" ht="16.5" customHeight="1">
      <c r="A339" s="78"/>
      <c r="B339" s="653" t="s">
        <v>93</v>
      </c>
      <c r="C339" s="654"/>
      <c r="D339" s="79">
        <v>98869.5</v>
      </c>
      <c r="E339" s="79">
        <v>110903</v>
      </c>
      <c r="F339" s="79">
        <v>88598.5</v>
      </c>
      <c r="G339" s="80">
        <f t="shared" si="19"/>
        <v>0.89611558670773095</v>
      </c>
      <c r="H339" s="80">
        <f t="shared" si="20"/>
        <v>0.79888280749844454</v>
      </c>
      <c r="I339" s="80">
        <f>F339/F338</f>
        <v>1</v>
      </c>
    </row>
    <row r="340" spans="1:9" s="14" customFormat="1" ht="17.25" customHeight="1">
      <c r="A340" s="64">
        <v>85019</v>
      </c>
      <c r="B340" s="689" t="s">
        <v>36</v>
      </c>
      <c r="C340" s="690"/>
      <c r="D340" s="65">
        <f>D344+D345</f>
        <v>1228</v>
      </c>
      <c r="E340" s="65">
        <f t="shared" ref="E340" si="23">E344+E345</f>
        <v>519</v>
      </c>
      <c r="F340" s="65">
        <f>F344+F345</f>
        <v>1311</v>
      </c>
      <c r="G340" s="41">
        <f t="shared" si="19"/>
        <v>1.0675895765472312</v>
      </c>
      <c r="H340" s="41">
        <f t="shared" si="20"/>
        <v>2.5260115606936417</v>
      </c>
      <c r="I340" s="41">
        <f>F340/F366</f>
        <v>2.836547114168042E-4</v>
      </c>
    </row>
    <row r="341" spans="1:9" s="14" customFormat="1" ht="16.5" customHeight="1">
      <c r="A341" s="51" t="s">
        <v>365</v>
      </c>
      <c r="B341" s="620" t="s">
        <v>135</v>
      </c>
      <c r="C341" s="621"/>
      <c r="D341" s="5">
        <v>0</v>
      </c>
      <c r="E341" s="5">
        <v>519</v>
      </c>
      <c r="F341" s="5">
        <v>0</v>
      </c>
      <c r="G341" s="58" t="e">
        <f t="shared" si="19"/>
        <v>#DIV/0!</v>
      </c>
      <c r="H341" s="59">
        <f t="shared" si="20"/>
        <v>0</v>
      </c>
      <c r="I341" s="48">
        <f>F341/F344</f>
        <v>0</v>
      </c>
    </row>
    <row r="342" spans="1:9" s="14" customFormat="1" ht="16.5" customHeight="1">
      <c r="A342" s="51">
        <v>50408</v>
      </c>
      <c r="B342" s="620" t="s">
        <v>425</v>
      </c>
      <c r="C342" s="621"/>
      <c r="D342" s="5">
        <v>0</v>
      </c>
      <c r="E342" s="5">
        <v>0</v>
      </c>
      <c r="F342" s="5">
        <v>0</v>
      </c>
      <c r="G342" s="58" t="e">
        <f t="shared" si="19"/>
        <v>#DIV/0!</v>
      </c>
      <c r="H342" s="59" t="e">
        <f t="shared" si="20"/>
        <v>#DIV/0!</v>
      </c>
      <c r="I342" s="48">
        <f>F342/F344</f>
        <v>0</v>
      </c>
    </row>
    <row r="343" spans="1:9" s="14" customFormat="1" ht="16.5" customHeight="1">
      <c r="A343" s="53">
        <v>50409</v>
      </c>
      <c r="B343" s="620" t="s">
        <v>356</v>
      </c>
      <c r="C343" s="621"/>
      <c r="D343" s="5">
        <v>1228</v>
      </c>
      <c r="E343" s="5">
        <v>0</v>
      </c>
      <c r="F343" s="5">
        <v>1311</v>
      </c>
      <c r="G343" s="58">
        <f t="shared" si="19"/>
        <v>1.0675895765472312</v>
      </c>
      <c r="H343" s="59" t="e">
        <f t="shared" si="20"/>
        <v>#DIV/0!</v>
      </c>
      <c r="I343" s="48">
        <f>F343/F344</f>
        <v>1</v>
      </c>
    </row>
    <row r="344" spans="1:9" s="14" customFormat="1" ht="16.5" customHeight="1">
      <c r="A344" s="53"/>
      <c r="B344" s="653" t="s">
        <v>93</v>
      </c>
      <c r="C344" s="654"/>
      <c r="D344" s="71">
        <f>D341+D342+D343</f>
        <v>1228</v>
      </c>
      <c r="E344" s="71">
        <f>E341+E343</f>
        <v>519</v>
      </c>
      <c r="F344" s="71">
        <f>F341+F342+F343</f>
        <v>1311</v>
      </c>
      <c r="G344" s="23">
        <f t="shared" si="19"/>
        <v>1.0675895765472312</v>
      </c>
      <c r="H344" s="24">
        <f t="shared" si="20"/>
        <v>2.5260115606936417</v>
      </c>
      <c r="I344" s="25">
        <f>F344/F340</f>
        <v>1</v>
      </c>
    </row>
    <row r="345" spans="1:9" s="14" customFormat="1" ht="16.5" customHeight="1">
      <c r="A345" s="53"/>
      <c r="B345" s="643" t="s">
        <v>448</v>
      </c>
      <c r="C345" s="644"/>
      <c r="D345" s="71">
        <f>D346+D347</f>
        <v>0</v>
      </c>
      <c r="E345" s="71">
        <f t="shared" ref="E345" si="24">E347</f>
        <v>0</v>
      </c>
      <c r="F345" s="71">
        <f>F347+F346</f>
        <v>0</v>
      </c>
      <c r="G345" s="23" t="e">
        <f t="shared" si="19"/>
        <v>#DIV/0!</v>
      </c>
      <c r="H345" s="24" t="e">
        <f t="shared" si="20"/>
        <v>#DIV/0!</v>
      </c>
      <c r="I345" s="25">
        <f>F345/F340</f>
        <v>0</v>
      </c>
    </row>
    <row r="346" spans="1:9" s="14" customFormat="1" ht="16.5" customHeight="1">
      <c r="A346" s="53"/>
      <c r="B346" s="742" t="s">
        <v>460</v>
      </c>
      <c r="C346" s="743"/>
      <c r="D346" s="71">
        <v>0</v>
      </c>
      <c r="E346" s="71">
        <v>0</v>
      </c>
      <c r="F346" s="71">
        <v>0</v>
      </c>
      <c r="G346" s="23" t="e">
        <f t="shared" si="19"/>
        <v>#DIV/0!</v>
      </c>
      <c r="H346" s="24" t="e">
        <f t="shared" si="20"/>
        <v>#DIV/0!</v>
      </c>
      <c r="I346" s="25">
        <f>F346/F340</f>
        <v>0</v>
      </c>
    </row>
    <row r="347" spans="1:9" s="14" customFormat="1" ht="16.5" customHeight="1">
      <c r="A347" s="53"/>
      <c r="B347" s="742" t="s">
        <v>449</v>
      </c>
      <c r="C347" s="743"/>
      <c r="D347" s="71">
        <v>0</v>
      </c>
      <c r="E347" s="71">
        <v>0</v>
      </c>
      <c r="F347" s="71">
        <v>0</v>
      </c>
      <c r="G347" s="58" t="e">
        <f t="shared" si="19"/>
        <v>#DIV/0!</v>
      </c>
      <c r="H347" s="59" t="e">
        <f t="shared" si="20"/>
        <v>#DIV/0!</v>
      </c>
      <c r="I347" s="25" t="e">
        <f>F347/F345</f>
        <v>#DIV/0!</v>
      </c>
    </row>
    <row r="348" spans="1:9" s="14" customFormat="1" ht="17.25" customHeight="1">
      <c r="A348" s="64"/>
      <c r="B348" s="689" t="s">
        <v>75</v>
      </c>
      <c r="C348" s="690"/>
      <c r="D348" s="70">
        <f t="shared" ref="D348:F348" si="25">D349+D350</f>
        <v>176949.09</v>
      </c>
      <c r="E348" s="70">
        <f t="shared" si="25"/>
        <v>302000</v>
      </c>
      <c r="F348" s="77">
        <f t="shared" si="25"/>
        <v>194323</v>
      </c>
      <c r="G348" s="41">
        <f t="shared" si="19"/>
        <v>1.0981859245503891</v>
      </c>
      <c r="H348" s="41">
        <f t="shared" si="20"/>
        <v>0.64345364238410596</v>
      </c>
      <c r="I348" s="41">
        <f>F348/F366</f>
        <v>4.2044725008884544E-2</v>
      </c>
    </row>
    <row r="349" spans="1:9" s="14" customFormat="1" ht="16.5" customHeight="1">
      <c r="A349" s="482"/>
      <c r="B349" s="643" t="s">
        <v>93</v>
      </c>
      <c r="C349" s="644"/>
      <c r="D349" s="81">
        <f>D352+D360+D365</f>
        <v>173215</v>
      </c>
      <c r="E349" s="81">
        <f>E352+E360+E365</f>
        <v>302000</v>
      </c>
      <c r="F349" s="81">
        <f>F352+F360+F365</f>
        <v>194323</v>
      </c>
      <c r="G349" s="23">
        <f t="shared" si="19"/>
        <v>1.1218601160407586</v>
      </c>
      <c r="H349" s="82">
        <f>E349/E348</f>
        <v>1</v>
      </c>
      <c r="I349" s="82">
        <f>F349/F348</f>
        <v>1</v>
      </c>
    </row>
    <row r="350" spans="1:9" s="14" customFormat="1" ht="16.5" customHeight="1">
      <c r="A350" s="78"/>
      <c r="B350" s="643" t="s">
        <v>136</v>
      </c>
      <c r="C350" s="644"/>
      <c r="D350" s="83">
        <f>D353+D361+D364</f>
        <v>3734.09</v>
      </c>
      <c r="E350" s="83">
        <f>E353+E361</f>
        <v>0</v>
      </c>
      <c r="F350" s="83">
        <f>F353+F361+F364</f>
        <v>0</v>
      </c>
      <c r="G350" s="23">
        <f t="shared" si="19"/>
        <v>0</v>
      </c>
      <c r="H350" s="25">
        <f>E350/E348</f>
        <v>0</v>
      </c>
      <c r="I350" s="80">
        <f>F350/F348</f>
        <v>0</v>
      </c>
    </row>
    <row r="351" spans="1:9" s="14" customFormat="1" ht="16.5" customHeight="1">
      <c r="A351" s="66">
        <v>92570</v>
      </c>
      <c r="B351" s="740" t="s">
        <v>137</v>
      </c>
      <c r="C351" s="741"/>
      <c r="D351" s="84">
        <f t="shared" ref="D351:E351" si="26">D352+D353</f>
        <v>118925</v>
      </c>
      <c r="E351" s="84">
        <f t="shared" si="26"/>
        <v>250000</v>
      </c>
      <c r="F351" s="84">
        <f>F352</f>
        <v>140788</v>
      </c>
      <c r="G351" s="68">
        <f t="shared" si="19"/>
        <v>1.1838385537103215</v>
      </c>
      <c r="H351" s="68">
        <f>E351/E348</f>
        <v>0.82781456953642385</v>
      </c>
      <c r="I351" s="68">
        <f>I352</f>
        <v>1</v>
      </c>
    </row>
    <row r="352" spans="1:9" s="14" customFormat="1" ht="16.5" customHeight="1">
      <c r="A352" s="78">
        <v>50409</v>
      </c>
      <c r="B352" s="643" t="s">
        <v>138</v>
      </c>
      <c r="C352" s="644"/>
      <c r="D352" s="79">
        <v>118925</v>
      </c>
      <c r="E352" s="85">
        <v>250000</v>
      </c>
      <c r="F352" s="79">
        <v>140788</v>
      </c>
      <c r="G352" s="23">
        <f t="shared" si="19"/>
        <v>1.1838385537103215</v>
      </c>
      <c r="H352" s="86">
        <f>E352/E351</f>
        <v>1</v>
      </c>
      <c r="I352" s="80">
        <f>F352/F351</f>
        <v>1</v>
      </c>
    </row>
    <row r="353" spans="1:9" s="14" customFormat="1" ht="16.5" customHeight="1">
      <c r="A353" s="482"/>
      <c r="B353" s="643" t="s">
        <v>136</v>
      </c>
      <c r="C353" s="644"/>
      <c r="D353" s="87">
        <f t="shared" ref="D353:F353" si="27">D354</f>
        <v>0</v>
      </c>
      <c r="E353" s="87">
        <v>0</v>
      </c>
      <c r="F353" s="87">
        <f t="shared" si="27"/>
        <v>0</v>
      </c>
      <c r="G353" s="88" t="e">
        <f t="shared" si="19"/>
        <v>#DIV/0!</v>
      </c>
      <c r="H353" s="82">
        <f>E353/E351</f>
        <v>0</v>
      </c>
      <c r="I353" s="82">
        <f>F353/F351</f>
        <v>0</v>
      </c>
    </row>
    <row r="354" spans="1:9" s="14" customFormat="1" ht="16.5" customHeight="1">
      <c r="A354" s="78"/>
      <c r="B354" s="698" t="s">
        <v>139</v>
      </c>
      <c r="C354" s="699"/>
      <c r="D354" s="89">
        <v>0</v>
      </c>
      <c r="E354" s="89">
        <v>0</v>
      </c>
      <c r="F354" s="89">
        <v>0</v>
      </c>
      <c r="G354" s="58" t="e">
        <f t="shared" si="19"/>
        <v>#DIV/0!</v>
      </c>
      <c r="H354" s="86" t="e">
        <f>E354/E353</f>
        <v>#DIV/0!</v>
      </c>
      <c r="I354" s="80" t="e">
        <f>F354/F353</f>
        <v>#DIV/0!</v>
      </c>
    </row>
    <row r="355" spans="1:9" s="14" customFormat="1" ht="16.5" customHeight="1">
      <c r="A355" s="441"/>
      <c r="B355" s="435"/>
      <c r="C355" s="435"/>
      <c r="D355" s="43"/>
      <c r="E355" s="43"/>
      <c r="F355" s="43"/>
      <c r="G355" s="348"/>
      <c r="H355" s="276"/>
      <c r="I355" s="523">
        <v>6</v>
      </c>
    </row>
    <row r="356" spans="1:9" s="14" customFormat="1" ht="16.5" customHeight="1">
      <c r="I356" s="12"/>
    </row>
    <row r="357" spans="1:9" s="14" customFormat="1" ht="16.5" customHeight="1">
      <c r="I357" s="227"/>
    </row>
    <row r="358" spans="1:9" s="14" customFormat="1" ht="16.5" customHeight="1"/>
    <row r="359" spans="1:9" s="14" customFormat="1" ht="16.5" customHeight="1">
      <c r="A359" s="90">
        <v>93540</v>
      </c>
      <c r="B359" s="476" t="s">
        <v>140</v>
      </c>
      <c r="C359" s="477"/>
      <c r="D359" s="91">
        <f t="shared" ref="D359:F359" si="28">D360+D361</f>
        <v>3734.09</v>
      </c>
      <c r="E359" s="91">
        <f t="shared" si="28"/>
        <v>0</v>
      </c>
      <c r="F359" s="91">
        <f t="shared" si="28"/>
        <v>0</v>
      </c>
      <c r="G359" s="92">
        <f>F359/D359</f>
        <v>0</v>
      </c>
      <c r="H359" s="68">
        <f>E359/E348</f>
        <v>0</v>
      </c>
      <c r="I359" s="92">
        <f>F359/F348</f>
        <v>0</v>
      </c>
    </row>
    <row r="360" spans="1:9" s="14" customFormat="1" ht="16.5" customHeight="1">
      <c r="A360" s="482"/>
      <c r="B360" s="457" t="s">
        <v>138</v>
      </c>
      <c r="C360" s="458"/>
      <c r="D360" s="87">
        <v>0</v>
      </c>
      <c r="E360" s="93">
        <v>0</v>
      </c>
      <c r="F360" s="87">
        <v>0</v>
      </c>
      <c r="G360" s="88" t="e">
        <f>F360/D360</f>
        <v>#DIV/0!</v>
      </c>
      <c r="H360" s="82" t="e">
        <f>E360/E359</f>
        <v>#DIV/0!</v>
      </c>
      <c r="I360" s="82" t="e">
        <f>F360/F359</f>
        <v>#DIV/0!</v>
      </c>
    </row>
    <row r="361" spans="1:9" s="14" customFormat="1" ht="16.5" customHeight="1">
      <c r="A361" s="78"/>
      <c r="B361" s="457" t="s">
        <v>136</v>
      </c>
      <c r="C361" s="458"/>
      <c r="D361" s="79">
        <f>D362</f>
        <v>3734.09</v>
      </c>
      <c r="E361" s="79">
        <f t="shared" ref="E361" si="29">E362</f>
        <v>0</v>
      </c>
      <c r="F361" s="79">
        <f>F362</f>
        <v>0</v>
      </c>
      <c r="G361" s="88">
        <f>F361/D361</f>
        <v>0</v>
      </c>
      <c r="H361" s="80" t="e">
        <f>E361/E359</f>
        <v>#DIV/0!</v>
      </c>
      <c r="I361" s="80" t="e">
        <f>F361/F359</f>
        <v>#DIV/0!</v>
      </c>
    </row>
    <row r="362" spans="1:9" s="14" customFormat="1" ht="16.5" customHeight="1">
      <c r="A362" s="78"/>
      <c r="B362" s="479" t="s">
        <v>139</v>
      </c>
      <c r="C362" s="480"/>
      <c r="D362" s="89">
        <f>3734.09</f>
        <v>3734.09</v>
      </c>
      <c r="E362" s="89">
        <v>0</v>
      </c>
      <c r="F362" s="89">
        <v>0</v>
      </c>
      <c r="G362" s="58">
        <f t="shared" si="19"/>
        <v>0</v>
      </c>
      <c r="H362" s="86" t="e">
        <f>E362/E361</f>
        <v>#DIV/0!</v>
      </c>
      <c r="I362" s="80" t="e">
        <f>F362/F361</f>
        <v>#DIV/0!</v>
      </c>
    </row>
    <row r="363" spans="1:9" s="14" customFormat="1" ht="16.5" customHeight="1">
      <c r="A363" s="90">
        <v>94740</v>
      </c>
      <c r="B363" s="476" t="s">
        <v>141</v>
      </c>
      <c r="C363" s="477"/>
      <c r="D363" s="91">
        <f>D365+D364</f>
        <v>54290</v>
      </c>
      <c r="E363" s="91">
        <f t="shared" ref="E363" si="30">E365</f>
        <v>52000</v>
      </c>
      <c r="F363" s="91">
        <f>F364+F365</f>
        <v>53535</v>
      </c>
      <c r="G363" s="92">
        <f>F363/D363</f>
        <v>0.98609320316817095</v>
      </c>
      <c r="H363" s="92">
        <f>F363/E363</f>
        <v>1.0295192307692307</v>
      </c>
      <c r="I363" s="92">
        <f>F363/F348</f>
        <v>0.27549492340072973</v>
      </c>
    </row>
    <row r="364" spans="1:9" s="14" customFormat="1" ht="16.5" customHeight="1">
      <c r="A364" s="90"/>
      <c r="B364" s="742" t="s">
        <v>509</v>
      </c>
      <c r="C364" s="743"/>
      <c r="D364" s="91">
        <v>0</v>
      </c>
      <c r="E364" s="503">
        <v>0</v>
      </c>
      <c r="F364" s="91">
        <v>0</v>
      </c>
      <c r="G364" s="92" t="e">
        <f>F364/D364</f>
        <v>#DIV/0!</v>
      </c>
      <c r="H364" s="92" t="e">
        <f>F364/E364</f>
        <v>#DIV/0!</v>
      </c>
      <c r="I364" s="92" t="e">
        <f>F364/F350</f>
        <v>#DIV/0!</v>
      </c>
    </row>
    <row r="365" spans="1:9" s="14" customFormat="1" ht="16.5" customHeight="1">
      <c r="A365" s="78">
        <v>50409</v>
      </c>
      <c r="B365" s="643" t="s">
        <v>138</v>
      </c>
      <c r="C365" s="644"/>
      <c r="D365" s="79">
        <f>34460+250+19580</f>
        <v>54290</v>
      </c>
      <c r="E365" s="85">
        <v>52000</v>
      </c>
      <c r="F365" s="79">
        <f>33735+19800</f>
        <v>53535</v>
      </c>
      <c r="G365" s="88">
        <f>F365/D365</f>
        <v>0.98609320316817095</v>
      </c>
      <c r="H365" s="94">
        <f>F365/E365</f>
        <v>1.0295192307692307</v>
      </c>
      <c r="I365" s="80">
        <f>F365/F363</f>
        <v>1</v>
      </c>
    </row>
    <row r="366" spans="1:9" s="14" customFormat="1" ht="16.5" customHeight="1">
      <c r="A366" s="95"/>
      <c r="B366" s="689" t="s">
        <v>142</v>
      </c>
      <c r="C366" s="690"/>
      <c r="D366" s="96">
        <f>D263+D270+D279+D289+D304+D314+D325+D332+D336+D339+D344+D349</f>
        <v>4410237.03</v>
      </c>
      <c r="E366" s="96">
        <f>E251+E263+E270+E279+E289+E304+E314+E325+E332+E336+E339+E344+E349</f>
        <v>6183550</v>
      </c>
      <c r="F366" s="96">
        <f>F263+F270+F279+F289+F304+F314+F325+F332+F336+F339+F344+F349</f>
        <v>4621816.41</v>
      </c>
      <c r="G366" s="42">
        <f t="shared" si="19"/>
        <v>1.0479746051200336</v>
      </c>
      <c r="H366" s="42">
        <f t="shared" si="20"/>
        <v>0.74743737982227043</v>
      </c>
      <c r="I366" s="42">
        <f>F366/F372</f>
        <v>0.78147259501348165</v>
      </c>
    </row>
    <row r="367" spans="1:9" s="14" customFormat="1" ht="16.5" customHeight="1">
      <c r="A367" s="38"/>
      <c r="B367" s="744" t="s">
        <v>428</v>
      </c>
      <c r="C367" s="745"/>
      <c r="D367" s="65">
        <f>D271</f>
        <v>66305</v>
      </c>
      <c r="E367" s="39">
        <v>0</v>
      </c>
      <c r="F367" s="65">
        <f>F271</f>
        <v>52226.19</v>
      </c>
      <c r="G367" s="42">
        <f t="shared" si="19"/>
        <v>0.78766593771208815</v>
      </c>
      <c r="H367" s="42" t="e">
        <f t="shared" si="20"/>
        <v>#DIV/0!</v>
      </c>
      <c r="I367" s="42">
        <f>F367/F372</f>
        <v>8.8305836074884566E-3</v>
      </c>
    </row>
    <row r="368" spans="1:9" s="14" customFormat="1" ht="16.5" customHeight="1">
      <c r="A368" s="95"/>
      <c r="B368" s="726" t="s">
        <v>429</v>
      </c>
      <c r="C368" s="727"/>
      <c r="D368" s="298">
        <f>D280</f>
        <v>877020.31</v>
      </c>
      <c r="E368" s="190">
        <v>0</v>
      </c>
      <c r="F368" s="298">
        <f>F280</f>
        <v>914835</v>
      </c>
      <c r="G368" s="42">
        <f t="shared" si="19"/>
        <v>1.0431172340809303</v>
      </c>
      <c r="H368" s="42" t="e">
        <f t="shared" si="20"/>
        <v>#DIV/0!</v>
      </c>
      <c r="I368" s="42">
        <f>F368/F372</f>
        <v>0.15468344435151599</v>
      </c>
    </row>
    <row r="369" spans="1:11" s="14" customFormat="1" ht="16.5" customHeight="1">
      <c r="A369" s="95"/>
      <c r="B369" s="689" t="s">
        <v>430</v>
      </c>
      <c r="C369" s="690"/>
      <c r="D369" s="96">
        <f t="shared" ref="D369:E369" si="31">D370+D371</f>
        <v>94650.240000000005</v>
      </c>
      <c r="E369" s="96">
        <f t="shared" si="31"/>
        <v>0</v>
      </c>
      <c r="F369" s="96">
        <f>F370+F371</f>
        <v>325362.31</v>
      </c>
      <c r="G369" s="42">
        <f t="shared" si="19"/>
        <v>3.4375222926006312</v>
      </c>
      <c r="H369" s="42" t="e">
        <f t="shared" si="20"/>
        <v>#DIV/0!</v>
      </c>
      <c r="I369" s="42">
        <f>F369/F372</f>
        <v>5.5013377027513917E-2</v>
      </c>
    </row>
    <row r="370" spans="1:11" s="14" customFormat="1" ht="16.5" customHeight="1">
      <c r="A370" s="482"/>
      <c r="B370" s="643" t="s">
        <v>143</v>
      </c>
      <c r="C370" s="644"/>
      <c r="D370" s="87">
        <f>D281+D315+D345+D361+D364</f>
        <v>20622.240000000002</v>
      </c>
      <c r="E370" s="87">
        <v>0</v>
      </c>
      <c r="F370" s="87">
        <f>F281+F315+F345+F361+F364</f>
        <v>46382.31</v>
      </c>
      <c r="G370" s="88">
        <f t="shared" si="19"/>
        <v>2.2491402485859924</v>
      </c>
      <c r="H370" s="94" t="e">
        <f t="shared" si="20"/>
        <v>#DIV/0!</v>
      </c>
      <c r="I370" s="82">
        <f>F370/F369</f>
        <v>0.14255587870641809</v>
      </c>
    </row>
    <row r="371" spans="1:11" s="14" customFormat="1" ht="16.5" customHeight="1">
      <c r="A371" s="482"/>
      <c r="B371" s="643" t="s">
        <v>144</v>
      </c>
      <c r="C371" s="644"/>
      <c r="D371" s="87">
        <f>D306</f>
        <v>74028</v>
      </c>
      <c r="E371" s="87">
        <f>E306</f>
        <v>0</v>
      </c>
      <c r="F371" s="87">
        <f>F306</f>
        <v>278980</v>
      </c>
      <c r="G371" s="88">
        <f t="shared" si="19"/>
        <v>3.7685740530610041</v>
      </c>
      <c r="H371" s="94" t="e">
        <f t="shared" si="20"/>
        <v>#DIV/0!</v>
      </c>
      <c r="I371" s="82">
        <f>F371/F369</f>
        <v>0.85744412129358194</v>
      </c>
    </row>
    <row r="372" spans="1:11" s="14" customFormat="1" ht="16.5" customHeight="1">
      <c r="A372" s="97"/>
      <c r="B372" s="726" t="s">
        <v>145</v>
      </c>
      <c r="C372" s="727"/>
      <c r="D372" s="70">
        <f>D366+D367+D368+D369</f>
        <v>5448212.5800000001</v>
      </c>
      <c r="E372" s="70">
        <f t="shared" ref="E372" si="32">E366+E367+E368+E369</f>
        <v>6183550</v>
      </c>
      <c r="F372" s="70">
        <f>F366+F367+F368+F369</f>
        <v>5914239.9100000001</v>
      </c>
      <c r="G372" s="98">
        <f t="shared" si="19"/>
        <v>1.0855376553607239</v>
      </c>
      <c r="H372" s="98">
        <f t="shared" si="20"/>
        <v>0.95644733365138146</v>
      </c>
      <c r="I372" s="98">
        <f>I366+I367+I368+I369</f>
        <v>1</v>
      </c>
      <c r="K372" s="368"/>
    </row>
    <row r="373" spans="1:11" s="14" customFormat="1" ht="16.5" customHeight="1">
      <c r="A373" s="12"/>
      <c r="B373" s="12"/>
      <c r="C373" s="12"/>
      <c r="D373" s="99"/>
      <c r="E373" s="12"/>
      <c r="F373" s="12"/>
      <c r="G373" s="12"/>
      <c r="H373" s="12"/>
    </row>
    <row r="374" spans="1:11" s="14" customFormat="1" ht="16.5" customHeight="1">
      <c r="A374" s="453" t="s">
        <v>621</v>
      </c>
      <c r="B374" s="453"/>
      <c r="C374" s="453"/>
      <c r="D374" s="453"/>
      <c r="E374" s="453"/>
      <c r="F374" s="453"/>
      <c r="G374" s="453"/>
      <c r="H374" s="453"/>
      <c r="I374" s="453"/>
    </row>
    <row r="375" spans="1:11" s="14" customFormat="1" ht="16.5" customHeight="1">
      <c r="A375" s="628" t="s">
        <v>978</v>
      </c>
      <c r="B375" s="628"/>
      <c r="C375" s="628"/>
      <c r="D375" s="628"/>
      <c r="E375" s="628"/>
      <c r="F375" s="628"/>
      <c r="G375" s="628"/>
      <c r="H375" s="628"/>
      <c r="I375" s="628"/>
      <c r="K375" s="404"/>
    </row>
    <row r="376" spans="1:11" s="14" customFormat="1" ht="16.5" customHeight="1">
      <c r="A376" s="628" t="s">
        <v>979</v>
      </c>
      <c r="B376" s="628"/>
      <c r="C376" s="628"/>
      <c r="D376" s="628"/>
      <c r="E376" s="628"/>
      <c r="F376" s="628"/>
      <c r="G376" s="628"/>
      <c r="H376" s="628"/>
      <c r="I376" s="628"/>
    </row>
    <row r="377" spans="1:11" s="14" customFormat="1" ht="16.5" customHeight="1">
      <c r="A377" s="439" t="s">
        <v>980</v>
      </c>
      <c r="B377" s="439"/>
      <c r="C377" s="439"/>
      <c r="D377" s="439"/>
      <c r="E377" s="439"/>
      <c r="F377" s="439"/>
      <c r="G377" s="439"/>
      <c r="H377" s="439"/>
      <c r="I377" s="439"/>
    </row>
    <row r="378" spans="1:11" s="14" customFormat="1" ht="16.5" customHeight="1">
      <c r="A378" s="453" t="s">
        <v>1078</v>
      </c>
      <c r="B378" s="453"/>
      <c r="C378" s="453"/>
      <c r="D378" s="453"/>
      <c r="E378" s="453"/>
      <c r="F378" s="453"/>
      <c r="G378" s="453"/>
      <c r="H378" s="453"/>
      <c r="I378" s="453"/>
    </row>
    <row r="379" spans="1:11" s="14" customFormat="1" ht="16.5" customHeight="1">
      <c r="A379" s="725" t="s">
        <v>1079</v>
      </c>
      <c r="B379" s="725"/>
      <c r="C379" s="725"/>
      <c r="D379" s="725"/>
      <c r="E379" s="725"/>
      <c r="F379" s="725"/>
      <c r="G379" s="725"/>
      <c r="H379" s="725"/>
      <c r="I379" s="725"/>
    </row>
    <row r="380" spans="1:11" s="14" customFormat="1" ht="16.5" customHeight="1">
      <c r="A380" s="456"/>
      <c r="B380" s="456" t="s">
        <v>981</v>
      </c>
      <c r="C380" s="456"/>
      <c r="D380" s="456"/>
      <c r="E380" s="456"/>
      <c r="F380" s="456"/>
      <c r="G380" s="456"/>
      <c r="H380" s="456"/>
      <c r="I380" s="456"/>
    </row>
    <row r="381" spans="1:11" s="14" customFormat="1" ht="16.5" customHeight="1">
      <c r="A381" s="456" t="s">
        <v>1080</v>
      </c>
      <c r="B381" s="456"/>
      <c r="C381" s="456"/>
      <c r="D381" s="456"/>
      <c r="E381" s="456"/>
      <c r="F381" s="456"/>
      <c r="G381" s="456"/>
      <c r="H381" s="456"/>
      <c r="I381" s="456"/>
    </row>
    <row r="382" spans="1:11" s="14" customFormat="1" ht="16.5" customHeight="1">
      <c r="A382" s="439"/>
      <c r="B382" s="708" t="s">
        <v>1081</v>
      </c>
      <c r="C382" s="708"/>
      <c r="D382" s="708"/>
      <c r="E382" s="708"/>
      <c r="F382" s="708"/>
      <c r="G382" s="708"/>
      <c r="H382" s="708"/>
      <c r="I382" s="708"/>
    </row>
    <row r="383" spans="1:11" s="14" customFormat="1" ht="16.5" customHeight="1">
      <c r="A383" s="443"/>
      <c r="B383" s="708" t="s">
        <v>982</v>
      </c>
      <c r="C383" s="708"/>
      <c r="D383" s="708"/>
      <c r="E383" s="708"/>
      <c r="F383" s="708"/>
      <c r="G383" s="708"/>
      <c r="H383" s="708"/>
      <c r="I383" s="708"/>
    </row>
    <row r="384" spans="1:11" s="14" customFormat="1" ht="16.5" customHeight="1">
      <c r="A384" s="453"/>
      <c r="B384" s="708" t="s">
        <v>983</v>
      </c>
      <c r="C384" s="708"/>
      <c r="D384" s="708"/>
      <c r="E384" s="708"/>
      <c r="F384" s="708"/>
      <c r="G384" s="708"/>
      <c r="H384" s="708"/>
      <c r="I384" s="708"/>
    </row>
    <row r="385" spans="1:13" s="14" customFormat="1" ht="16.5" customHeight="1">
      <c r="A385" s="453"/>
      <c r="B385" s="453" t="s">
        <v>1082</v>
      </c>
      <c r="C385" s="453"/>
      <c r="D385" s="453"/>
      <c r="E385" s="453"/>
      <c r="F385" s="453"/>
      <c r="G385" s="453"/>
      <c r="H385" s="453"/>
      <c r="I385" s="453"/>
      <c r="M385" s="404"/>
    </row>
    <row r="386" spans="1:13" s="14" customFormat="1" ht="16.5" customHeight="1">
      <c r="A386" s="450" t="s">
        <v>1083</v>
      </c>
      <c r="B386" s="450"/>
      <c r="C386" s="450"/>
      <c r="D386" s="450"/>
      <c r="E386" s="450"/>
      <c r="F386" s="450"/>
      <c r="G386" s="450"/>
      <c r="H386" s="450"/>
      <c r="I386" s="450"/>
    </row>
    <row r="387" spans="1:13" s="14" customFormat="1" ht="16.5" customHeight="1">
      <c r="A387" s="439"/>
      <c r="B387" s="725" t="s">
        <v>453</v>
      </c>
      <c r="C387" s="725"/>
      <c r="D387" s="725"/>
      <c r="E387" s="725"/>
      <c r="F387" s="725"/>
      <c r="G387" s="725"/>
      <c r="H387" s="725"/>
      <c r="I387" s="725"/>
    </row>
    <row r="388" spans="1:13" s="14" customFormat="1" ht="16.5" customHeight="1">
      <c r="A388" s="628" t="s">
        <v>984</v>
      </c>
      <c r="B388" s="628"/>
      <c r="C388" s="628"/>
      <c r="D388" s="628"/>
      <c r="E388" s="628"/>
      <c r="F388" s="628"/>
      <c r="G388" s="628"/>
      <c r="H388" s="628"/>
      <c r="I388" s="628"/>
    </row>
    <row r="389" spans="1:13" s="14" customFormat="1" ht="16.5" customHeight="1">
      <c r="A389" s="439" t="s">
        <v>985</v>
      </c>
      <c r="B389" s="439"/>
      <c r="C389" s="439"/>
      <c r="D389" s="439"/>
      <c r="E389" s="439"/>
      <c r="F389" s="439"/>
      <c r="G389" s="439"/>
      <c r="H389" s="439"/>
      <c r="I389" s="439"/>
    </row>
    <row r="390" spans="1:13" s="14" customFormat="1" ht="16.5" customHeight="1">
      <c r="A390" s="628" t="s">
        <v>986</v>
      </c>
      <c r="B390" s="628"/>
      <c r="C390" s="628"/>
      <c r="D390" s="628"/>
      <c r="E390" s="628"/>
      <c r="F390" s="628"/>
      <c r="G390" s="628"/>
      <c r="H390" s="628"/>
      <c r="I390" s="628"/>
    </row>
    <row r="391" spans="1:13" s="14" customFormat="1" ht="16.5" customHeight="1">
      <c r="A391" s="628" t="s">
        <v>987</v>
      </c>
      <c r="B391" s="628"/>
      <c r="C391" s="628"/>
      <c r="D391" s="628"/>
      <c r="E391" s="628"/>
      <c r="F391" s="628"/>
      <c r="G391" s="628"/>
      <c r="H391" s="628"/>
      <c r="I391" s="628"/>
    </row>
    <row r="392" spans="1:13" s="14" customFormat="1" ht="16.5" customHeight="1">
      <c r="A392" s="622"/>
      <c r="B392" s="622"/>
      <c r="C392" s="622"/>
      <c r="D392" s="622"/>
      <c r="E392" s="622"/>
      <c r="F392" s="622"/>
      <c r="G392" s="622"/>
      <c r="H392" s="622"/>
      <c r="I392" s="622"/>
    </row>
    <row r="393" spans="1:13" s="14" customFormat="1" ht="16.5" customHeight="1">
      <c r="A393" s="708"/>
      <c r="B393" s="708"/>
      <c r="C393" s="708"/>
      <c r="D393" s="708"/>
      <c r="E393" s="708"/>
      <c r="F393" s="708"/>
      <c r="G393" s="708"/>
      <c r="H393" s="708"/>
      <c r="I393" s="708"/>
    </row>
    <row r="394" spans="1:13" s="14" customFormat="1" ht="16.5" customHeight="1">
      <c r="A394" s="12"/>
      <c r="B394" s="443"/>
      <c r="C394" s="443"/>
      <c r="D394" s="443"/>
      <c r="E394" s="443"/>
      <c r="F394" s="443"/>
      <c r="G394" s="443"/>
      <c r="H394" s="443"/>
      <c r="I394" s="33"/>
    </row>
    <row r="395" spans="1:13" s="14" customFormat="1" ht="16.5" customHeight="1">
      <c r="A395" s="12"/>
      <c r="B395" s="443"/>
      <c r="C395" s="443"/>
      <c r="D395" s="443"/>
      <c r="E395" s="443"/>
      <c r="F395" s="443"/>
      <c r="G395" s="443"/>
      <c r="H395" s="443"/>
      <c r="I395" s="33"/>
    </row>
    <row r="396" spans="1:13" s="14" customFormat="1" ht="16.5" customHeight="1">
      <c r="A396" s="12"/>
      <c r="B396" s="443"/>
      <c r="C396" s="443"/>
      <c r="D396" s="443"/>
      <c r="E396" s="443"/>
      <c r="F396" s="443"/>
      <c r="G396" s="443"/>
      <c r="H396" s="443"/>
      <c r="I396" s="33"/>
    </row>
    <row r="397" spans="1:13" s="14" customFormat="1" ht="16.5" customHeight="1">
      <c r="A397" s="12"/>
      <c r="B397" s="443"/>
      <c r="C397" s="443"/>
      <c r="D397" s="443"/>
      <c r="E397" s="443"/>
      <c r="F397" s="443"/>
      <c r="G397" s="443"/>
      <c r="H397" s="443"/>
      <c r="I397" s="33"/>
    </row>
    <row r="398" spans="1:13" s="14" customFormat="1" ht="16.5" customHeight="1">
      <c r="A398" s="12"/>
      <c r="B398" s="443"/>
      <c r="C398" s="443"/>
      <c r="D398" s="443"/>
      <c r="E398" s="443"/>
      <c r="F398" s="443"/>
      <c r="G398" s="443"/>
      <c r="H398" s="443"/>
      <c r="I398" s="33"/>
    </row>
    <row r="399" spans="1:13" s="14" customFormat="1" ht="16.5" customHeight="1">
      <c r="A399" s="12"/>
      <c r="B399" s="443"/>
      <c r="C399" s="443"/>
      <c r="D399" s="443"/>
      <c r="E399" s="443"/>
      <c r="F399" s="443"/>
      <c r="G399" s="443"/>
      <c r="H399" s="443"/>
      <c r="I399" s="33"/>
    </row>
    <row r="400" spans="1:13" s="14" customFormat="1" ht="16.5" customHeight="1">
      <c r="A400" s="12"/>
      <c r="B400" s="443"/>
      <c r="C400" s="443"/>
      <c r="D400" s="443"/>
      <c r="E400" s="443"/>
      <c r="F400" s="443"/>
      <c r="G400" s="443"/>
      <c r="H400" s="443"/>
      <c r="I400" s="33"/>
    </row>
    <row r="401" spans="1:11" s="14" customFormat="1" ht="16.5" customHeight="1">
      <c r="A401" s="12"/>
      <c r="B401" s="443"/>
      <c r="C401" s="443"/>
      <c r="D401" s="443"/>
      <c r="E401" s="443"/>
      <c r="F401" s="443"/>
      <c r="G401" s="443"/>
      <c r="H401" s="443"/>
      <c r="I401" s="33"/>
    </row>
    <row r="402" spans="1:11" s="14" customFormat="1" ht="16.5" customHeight="1">
      <c r="A402" s="12"/>
      <c r="B402" s="443"/>
      <c r="C402" s="443"/>
      <c r="D402" s="443"/>
      <c r="E402" s="443"/>
      <c r="F402" s="443"/>
      <c r="G402" s="443"/>
      <c r="H402" s="443"/>
      <c r="I402" s="33"/>
    </row>
    <row r="403" spans="1:11" s="14" customFormat="1" ht="16.5" customHeight="1">
      <c r="A403" s="12"/>
      <c r="B403" s="443"/>
      <c r="C403" s="443"/>
      <c r="D403" s="443"/>
      <c r="E403" s="443"/>
      <c r="F403" s="443"/>
      <c r="G403" s="443"/>
      <c r="H403" s="443"/>
      <c r="I403" s="33"/>
    </row>
    <row r="404" spans="1:11" s="14" customFormat="1" ht="16.5" customHeight="1">
      <c r="A404" s="12"/>
      <c r="B404" s="443"/>
      <c r="C404" s="443"/>
      <c r="D404" s="443"/>
      <c r="E404" s="443"/>
      <c r="F404" s="443"/>
      <c r="G404" s="443"/>
      <c r="H404" s="443"/>
      <c r="I404" s="33"/>
    </row>
    <row r="405" spans="1:11" s="14" customFormat="1" ht="16.5" customHeight="1">
      <c r="A405" s="12"/>
      <c r="B405" s="443"/>
      <c r="C405" s="443"/>
      <c r="D405" s="443"/>
      <c r="E405" s="443"/>
      <c r="F405" s="443"/>
      <c r="G405" s="443"/>
      <c r="H405" s="443"/>
      <c r="I405" s="33"/>
    </row>
    <row r="406" spans="1:11" s="14" customFormat="1" ht="16.5" customHeight="1">
      <c r="A406" s="12"/>
      <c r="B406" s="443"/>
      <c r="C406" s="443"/>
      <c r="D406" s="443"/>
      <c r="E406" s="443"/>
      <c r="F406" s="443"/>
      <c r="G406" s="443"/>
      <c r="H406" s="443"/>
      <c r="I406" s="33"/>
    </row>
    <row r="407" spans="1:11" s="14" customFormat="1" ht="16.5" customHeight="1">
      <c r="A407" s="12"/>
      <c r="B407" s="443"/>
      <c r="C407" s="443"/>
      <c r="D407" s="443"/>
      <c r="E407" s="443"/>
      <c r="F407" s="443"/>
      <c r="G407" s="443"/>
      <c r="H407" s="443"/>
      <c r="I407" s="33"/>
    </row>
    <row r="408" spans="1:11" s="14" customFormat="1" ht="16.5" customHeight="1">
      <c r="A408" s="12"/>
      <c r="B408" s="594"/>
      <c r="C408" s="594"/>
      <c r="D408" s="594"/>
      <c r="E408" s="594"/>
      <c r="F408" s="594"/>
      <c r="G408" s="594"/>
      <c r="H408" s="594"/>
      <c r="I408" s="33"/>
    </row>
    <row r="409" spans="1:11" s="14" customFormat="1" ht="16.5" customHeight="1">
      <c r="A409" s="12"/>
      <c r="B409" s="443"/>
      <c r="C409" s="443"/>
      <c r="D409" s="443"/>
      <c r="E409" s="443"/>
      <c r="F409" s="443"/>
      <c r="G409" s="443"/>
      <c r="H409" s="443"/>
      <c r="I409" s="33"/>
    </row>
    <row r="410" spans="1:11" s="14" customFormat="1" ht="16.5" customHeight="1">
      <c r="A410" s="12"/>
      <c r="B410" s="443"/>
      <c r="C410" s="443"/>
      <c r="D410" s="443"/>
      <c r="E410" s="443"/>
      <c r="F410" s="443"/>
      <c r="G410" s="443"/>
      <c r="H410" s="443"/>
      <c r="I410" s="33"/>
    </row>
    <row r="411" spans="1:11" s="14" customFormat="1" ht="16.5" customHeight="1">
      <c r="A411" s="12"/>
      <c r="B411" s="443"/>
      <c r="C411" s="443"/>
      <c r="D411" s="443"/>
      <c r="E411" s="443"/>
      <c r="F411" s="443"/>
      <c r="G411" s="443"/>
      <c r="H411" s="443"/>
      <c r="I411" s="33"/>
    </row>
    <row r="412" spans="1:11" s="14" customFormat="1" ht="16.5" customHeight="1">
      <c r="A412" s="12"/>
      <c r="B412" s="443"/>
      <c r="C412" s="443"/>
      <c r="D412" s="443"/>
      <c r="E412" s="443"/>
      <c r="F412" s="443"/>
      <c r="G412" s="443"/>
      <c r="H412" s="443"/>
      <c r="I412" s="33"/>
    </row>
    <row r="413" spans="1:11" s="14" customFormat="1" ht="16.5" customHeight="1">
      <c r="A413" s="12"/>
      <c r="B413" s="443"/>
      <c r="C413" s="443"/>
      <c r="D413" s="443"/>
      <c r="E413" s="443"/>
      <c r="F413" s="443"/>
      <c r="G413" s="443"/>
      <c r="H413" s="443"/>
      <c r="I413" s="33"/>
    </row>
    <row r="414" spans="1:11" s="14" customFormat="1" ht="16.5" customHeight="1">
      <c r="A414" s="12"/>
      <c r="B414" s="443"/>
      <c r="C414" s="443"/>
      <c r="D414" s="443"/>
      <c r="E414" s="443"/>
      <c r="F414" s="443"/>
      <c r="G414" s="443"/>
      <c r="H414" s="443"/>
      <c r="I414" s="356">
        <v>7</v>
      </c>
    </row>
    <row r="415" spans="1:11" s="14" customFormat="1" ht="16.5" customHeight="1">
      <c r="A415" s="12"/>
      <c r="B415" s="443"/>
      <c r="C415" s="443"/>
      <c r="D415" s="443"/>
      <c r="E415" s="443"/>
      <c r="F415" s="443"/>
      <c r="G415" s="443"/>
      <c r="H415" s="443"/>
      <c r="I415" s="33"/>
      <c r="K415" s="404"/>
    </row>
    <row r="416" spans="1:11" s="14" customFormat="1" ht="16.5" customHeight="1">
      <c r="A416" s="12"/>
      <c r="B416" s="443"/>
      <c r="C416" s="443"/>
      <c r="D416" s="443"/>
      <c r="E416" s="443"/>
      <c r="F416" s="443"/>
      <c r="G416" s="443"/>
      <c r="H416" s="443"/>
      <c r="I416" s="33"/>
    </row>
    <row r="417" spans="1:9" s="14" customFormat="1" ht="16.5" customHeight="1">
      <c r="A417" s="712" t="s">
        <v>622</v>
      </c>
      <c r="B417" s="712"/>
      <c r="C417" s="712"/>
      <c r="D417" s="712"/>
      <c r="E417" s="712"/>
      <c r="F417" s="712"/>
      <c r="G417" s="712"/>
      <c r="H417" s="712"/>
      <c r="I417" s="712"/>
    </row>
    <row r="418" spans="1:9" s="14" customFormat="1" ht="16.5" customHeight="1">
      <c r="A418" s="100"/>
      <c r="B418" s="100"/>
      <c r="C418" s="100"/>
      <c r="D418" s="100"/>
      <c r="E418" s="100"/>
      <c r="F418" s="100"/>
      <c r="G418" s="100"/>
      <c r="H418" s="100"/>
      <c r="I418" s="441"/>
    </row>
    <row r="419" spans="1:9" s="14" customFormat="1" ht="16.5" customHeight="1">
      <c r="A419" s="622" t="s">
        <v>623</v>
      </c>
      <c r="B419" s="622"/>
      <c r="C419" s="622"/>
      <c r="D419" s="622"/>
      <c r="E419" s="622"/>
      <c r="F419" s="622"/>
      <c r="G419" s="622"/>
      <c r="H419" s="622"/>
      <c r="I419" s="622"/>
    </row>
    <row r="420" spans="1:9" s="14" customFormat="1" ht="16.5" customHeight="1">
      <c r="A420" s="622"/>
      <c r="B420" s="622"/>
      <c r="C420" s="622"/>
      <c r="D420" s="622"/>
      <c r="E420" s="622"/>
      <c r="F420" s="622"/>
      <c r="G420" s="622"/>
      <c r="H420" s="622"/>
      <c r="I420" s="622"/>
    </row>
    <row r="421" spans="1:9" s="14" customFormat="1" ht="16.5" customHeight="1">
      <c r="A421" s="435"/>
      <c r="B421" s="435"/>
      <c r="C421" s="12"/>
      <c r="D421" s="609" t="s">
        <v>81</v>
      </c>
      <c r="E421" s="609"/>
      <c r="F421" s="609"/>
      <c r="G421" s="435"/>
      <c r="H421" s="435"/>
      <c r="I421" s="435"/>
    </row>
    <row r="422" spans="1:9" s="14" customFormat="1" ht="16.5" customHeight="1">
      <c r="A422" s="435"/>
      <c r="B422" s="435"/>
      <c r="C422" s="12"/>
      <c r="D422" s="441"/>
      <c r="E422" s="441"/>
      <c r="F422" s="441"/>
      <c r="G422" s="435"/>
      <c r="H422" s="435"/>
      <c r="I422" s="435"/>
    </row>
    <row r="423" spans="1:9" s="14" customFormat="1" ht="16.5" customHeight="1">
      <c r="A423" s="616" t="s">
        <v>146</v>
      </c>
      <c r="B423" s="610" t="s">
        <v>147</v>
      </c>
      <c r="C423" s="611"/>
      <c r="D423" s="445" t="s">
        <v>379</v>
      </c>
      <c r="E423" s="445" t="s">
        <v>148</v>
      </c>
      <c r="F423" s="732" t="s">
        <v>149</v>
      </c>
      <c r="G423" s="734" t="s">
        <v>150</v>
      </c>
      <c r="H423" s="736" t="s">
        <v>150</v>
      </c>
      <c r="I423" s="737"/>
    </row>
    <row r="424" spans="1:9" s="14" customFormat="1" ht="16.5" customHeight="1">
      <c r="A424" s="617"/>
      <c r="B424" s="612"/>
      <c r="C424" s="613"/>
      <c r="D424" s="446" t="s">
        <v>616</v>
      </c>
      <c r="E424" s="446" t="s">
        <v>616</v>
      </c>
      <c r="F424" s="733"/>
      <c r="G424" s="735"/>
      <c r="H424" s="738"/>
      <c r="I424" s="739"/>
    </row>
    <row r="425" spans="1:9" s="14" customFormat="1" ht="16.5" customHeight="1">
      <c r="A425" s="430">
        <v>1</v>
      </c>
      <c r="B425" s="618">
        <v>2</v>
      </c>
      <c r="C425" s="619"/>
      <c r="D425" s="101">
        <v>3</v>
      </c>
      <c r="E425" s="102">
        <v>4</v>
      </c>
      <c r="F425" s="103">
        <v>5</v>
      </c>
      <c r="G425" s="104">
        <v>6</v>
      </c>
      <c r="H425" s="730">
        <v>7</v>
      </c>
      <c r="I425" s="731"/>
    </row>
    <row r="426" spans="1:9" s="14" customFormat="1" ht="16.5" customHeight="1">
      <c r="A426" s="466">
        <v>10</v>
      </c>
      <c r="B426" s="663" t="s">
        <v>151</v>
      </c>
      <c r="C426" s="664"/>
      <c r="D426" s="571">
        <v>35770288</v>
      </c>
      <c r="E426" s="376">
        <v>35770288</v>
      </c>
      <c r="F426" s="105">
        <f>E426-D426</f>
        <v>0</v>
      </c>
      <c r="G426" s="106">
        <f>D426/D432</f>
        <v>0.8526106037638177</v>
      </c>
      <c r="H426" s="728">
        <f t="shared" ref="H426" si="33">E426/E432</f>
        <v>0.7762112609709052</v>
      </c>
      <c r="I426" s="729"/>
    </row>
    <row r="427" spans="1:9" s="14" customFormat="1" ht="16.5" customHeight="1">
      <c r="A427" s="466">
        <v>21</v>
      </c>
      <c r="B427" s="663" t="s">
        <v>152</v>
      </c>
      <c r="C427" s="664"/>
      <c r="D427" s="571">
        <v>6183551</v>
      </c>
      <c r="E427" s="342">
        <v>6183551</v>
      </c>
      <c r="F427" s="105">
        <f t="shared" ref="F427:F431" si="34">E427-D427</f>
        <v>0</v>
      </c>
      <c r="G427" s="106">
        <f>D427/D432</f>
        <v>0.14738939623618233</v>
      </c>
      <c r="H427" s="728">
        <f t="shared" ref="H427" si="35">E427/E432</f>
        <v>0.13418236719223234</v>
      </c>
      <c r="I427" s="729"/>
    </row>
    <row r="428" spans="1:9" s="14" customFormat="1" ht="16.5" customHeight="1">
      <c r="A428" s="466">
        <v>22</v>
      </c>
      <c r="B428" s="663" t="s">
        <v>628</v>
      </c>
      <c r="C428" s="664"/>
      <c r="D428" s="342">
        <v>0</v>
      </c>
      <c r="E428" s="74">
        <v>3874021.66</v>
      </c>
      <c r="F428" s="105">
        <f t="shared" si="34"/>
        <v>3874021.66</v>
      </c>
      <c r="G428" s="106">
        <f>D428/D432</f>
        <v>0</v>
      </c>
      <c r="H428" s="728">
        <f>E428/E432</f>
        <v>8.4065838042377508E-2</v>
      </c>
      <c r="I428" s="729"/>
    </row>
    <row r="429" spans="1:9" s="14" customFormat="1" ht="16.5" customHeight="1">
      <c r="A429" s="466">
        <v>31</v>
      </c>
      <c r="B429" s="663" t="s">
        <v>153</v>
      </c>
      <c r="C429" s="664"/>
      <c r="D429" s="342">
        <v>0</v>
      </c>
      <c r="E429" s="74">
        <v>25472.3</v>
      </c>
      <c r="F429" s="105">
        <f t="shared" si="34"/>
        <v>25472.3</v>
      </c>
      <c r="G429" s="106">
        <f>D429/D432</f>
        <v>0</v>
      </c>
      <c r="H429" s="728">
        <f>E429/E432</f>
        <v>5.5274606966623221E-4</v>
      </c>
      <c r="I429" s="729"/>
    </row>
    <row r="430" spans="1:9" s="14" customFormat="1" ht="16.5" customHeight="1">
      <c r="A430" s="466" t="s">
        <v>154</v>
      </c>
      <c r="B430" s="663" t="s">
        <v>136</v>
      </c>
      <c r="C430" s="664"/>
      <c r="D430" s="74">
        <v>0</v>
      </c>
      <c r="E430" s="74">
        <f>D459</f>
        <v>229853.15000000002</v>
      </c>
      <c r="F430" s="105">
        <f t="shared" si="34"/>
        <v>229853.15000000002</v>
      </c>
      <c r="G430" s="106">
        <f>D430/D432</f>
        <v>0</v>
      </c>
      <c r="H430" s="728">
        <f>E430/E432</f>
        <v>4.98778772481884E-3</v>
      </c>
      <c r="I430" s="729"/>
    </row>
    <row r="431" spans="1:9" s="14" customFormat="1" ht="16.5" customHeight="1">
      <c r="A431" s="53" t="s">
        <v>155</v>
      </c>
      <c r="B431" s="624" t="s">
        <v>156</v>
      </c>
      <c r="C431" s="625"/>
      <c r="D431" s="5">
        <v>0</v>
      </c>
      <c r="E431" s="377">
        <v>0</v>
      </c>
      <c r="F431" s="105">
        <f t="shared" si="34"/>
        <v>0</v>
      </c>
      <c r="G431" s="106">
        <f>D431/D432</f>
        <v>0</v>
      </c>
      <c r="H431" s="728">
        <f>E431/E432</f>
        <v>0</v>
      </c>
      <c r="I431" s="729"/>
    </row>
    <row r="432" spans="1:9" s="14" customFormat="1" ht="16.5" customHeight="1">
      <c r="A432" s="107"/>
      <c r="B432" s="626" t="s">
        <v>450</v>
      </c>
      <c r="C432" s="627"/>
      <c r="D432" s="540">
        <f>D426+D427+D428+D429+D430+D431</f>
        <v>41953839</v>
      </c>
      <c r="E432" s="540">
        <f t="shared" ref="E432:F432" si="36">E426+E427+E428+E429+E430+E431</f>
        <v>46083186.109999992</v>
      </c>
      <c r="F432" s="540">
        <f t="shared" si="36"/>
        <v>4129347.11</v>
      </c>
      <c r="G432" s="108">
        <f>G426+G427+G428+G429+G430+G431</f>
        <v>1</v>
      </c>
      <c r="H432" s="721">
        <f t="shared" ref="H432" si="37">H426+H427+H428+H429+H430+H431</f>
        <v>1.0000000000000002</v>
      </c>
      <c r="I432" s="722"/>
    </row>
    <row r="433" spans="1:18" s="14" customFormat="1" ht="16.5" customHeight="1">
      <c r="A433" s="17"/>
      <c r="B433" s="17"/>
      <c r="C433" s="17"/>
      <c r="D433" s="17"/>
      <c r="E433" s="17"/>
      <c r="F433" s="17"/>
      <c r="G433" s="17"/>
      <c r="H433" s="17"/>
      <c r="I433" s="450"/>
      <c r="K433" s="581"/>
      <c r="L433" s="581"/>
      <c r="M433" s="581"/>
      <c r="N433" s="581"/>
      <c r="O433" s="581"/>
      <c r="P433" s="581"/>
      <c r="Q433" s="581"/>
      <c r="R433" s="581"/>
    </row>
    <row r="434" spans="1:18" s="14" customFormat="1" ht="16.5" customHeight="1">
      <c r="A434" s="435"/>
      <c r="B434" s="622" t="s">
        <v>624</v>
      </c>
      <c r="C434" s="622"/>
      <c r="D434" s="622"/>
      <c r="E434" s="622"/>
      <c r="F434" s="622"/>
      <c r="G434" s="622"/>
      <c r="H434" s="622"/>
      <c r="I434" s="622"/>
      <c r="K434" s="666"/>
      <c r="L434" s="666"/>
      <c r="M434" s="666"/>
      <c r="N434" s="666"/>
      <c r="O434" s="666"/>
      <c r="P434" s="666"/>
      <c r="Q434" s="666"/>
      <c r="R434" s="666"/>
    </row>
    <row r="435" spans="1:18" s="14" customFormat="1" ht="16.5" customHeight="1">
      <c r="A435" s="435"/>
      <c r="B435" s="622" t="s">
        <v>625</v>
      </c>
      <c r="C435" s="622"/>
      <c r="D435" s="622"/>
      <c r="E435" s="622"/>
      <c r="F435" s="622"/>
      <c r="G435" s="622"/>
      <c r="H435" s="622"/>
      <c r="I435" s="622"/>
      <c r="K435" s="674"/>
      <c r="L435" s="674"/>
      <c r="M435" s="674"/>
      <c r="N435" s="674"/>
      <c r="O435" s="674"/>
      <c r="P435" s="674"/>
      <c r="Q435" s="674"/>
      <c r="R435" s="674"/>
    </row>
    <row r="436" spans="1:18" s="14" customFormat="1" ht="16.5" customHeight="1">
      <c r="A436" s="435"/>
      <c r="B436" s="622" t="s">
        <v>626</v>
      </c>
      <c r="C436" s="622"/>
      <c r="D436" s="622"/>
      <c r="E436" s="622"/>
      <c r="F436" s="622"/>
      <c r="G436" s="622"/>
      <c r="H436" s="622"/>
      <c r="I436" s="622"/>
      <c r="K436" s="674"/>
      <c r="L436" s="674"/>
      <c r="M436" s="674"/>
      <c r="N436" s="674"/>
      <c r="O436" s="674"/>
      <c r="P436" s="674"/>
      <c r="Q436" s="674"/>
      <c r="R436" s="674"/>
    </row>
    <row r="437" spans="1:18" s="14" customFormat="1" ht="16.5" customHeight="1">
      <c r="A437" s="435"/>
      <c r="B437" s="622" t="s">
        <v>661</v>
      </c>
      <c r="C437" s="622"/>
      <c r="D437" s="622"/>
      <c r="E437" s="622"/>
      <c r="F437" s="622"/>
      <c r="G437" s="622"/>
      <c r="H437" s="622"/>
      <c r="I437" s="622"/>
      <c r="K437" s="674"/>
      <c r="L437" s="674"/>
      <c r="M437" s="674"/>
      <c r="N437" s="674"/>
      <c r="O437" s="674"/>
      <c r="P437" s="674"/>
      <c r="Q437" s="674"/>
      <c r="R437" s="674"/>
    </row>
    <row r="438" spans="1:18" s="14" customFormat="1" ht="16.5" customHeight="1">
      <c r="A438" s="435"/>
      <c r="B438" s="622" t="s">
        <v>434</v>
      </c>
      <c r="C438" s="622"/>
      <c r="D438" s="622"/>
      <c r="E438" s="622"/>
      <c r="F438" s="622"/>
      <c r="G438" s="622"/>
      <c r="H438" s="622"/>
      <c r="I438" s="622"/>
      <c r="K438" s="674"/>
      <c r="L438" s="674"/>
      <c r="M438" s="674"/>
      <c r="N438" s="674"/>
      <c r="O438" s="674"/>
      <c r="P438" s="674"/>
      <c r="Q438" s="674"/>
      <c r="R438" s="674"/>
    </row>
    <row r="439" spans="1:18" s="14" customFormat="1" ht="16.5" customHeight="1">
      <c r="A439" s="450"/>
      <c r="B439" s="622" t="s">
        <v>662</v>
      </c>
      <c r="C439" s="622"/>
      <c r="D439" s="622"/>
      <c r="E439" s="622"/>
      <c r="F439" s="622"/>
      <c r="G439" s="622"/>
      <c r="H439" s="622"/>
      <c r="I439" s="622"/>
      <c r="K439" s="674"/>
      <c r="L439" s="674"/>
      <c r="M439" s="674"/>
      <c r="N439" s="674"/>
      <c r="O439" s="674"/>
      <c r="P439" s="674"/>
      <c r="Q439" s="674"/>
      <c r="R439" s="674"/>
    </row>
    <row r="440" spans="1:18" s="14" customFormat="1" ht="16.5" customHeight="1">
      <c r="A440" s="450"/>
      <c r="B440" s="622" t="s">
        <v>647</v>
      </c>
      <c r="C440" s="622"/>
      <c r="D440" s="622"/>
      <c r="E440" s="622"/>
      <c r="F440" s="622"/>
      <c r="G440" s="622"/>
      <c r="H440" s="622"/>
      <c r="I440" s="622"/>
      <c r="K440" s="674"/>
      <c r="L440" s="674"/>
      <c r="M440" s="674"/>
      <c r="N440" s="674"/>
      <c r="O440" s="674"/>
      <c r="P440" s="674"/>
      <c r="Q440" s="674"/>
      <c r="R440" s="674"/>
    </row>
    <row r="441" spans="1:18" s="14" customFormat="1" ht="16.5" customHeight="1">
      <c r="A441" s="109"/>
      <c r="B441" s="773" t="s">
        <v>627</v>
      </c>
      <c r="C441" s="773"/>
      <c r="D441" s="773"/>
      <c r="E441" s="773"/>
      <c r="F441" s="773"/>
      <c r="G441" s="773"/>
      <c r="H441" s="773"/>
      <c r="I441" s="773"/>
      <c r="K441" s="674"/>
      <c r="L441" s="674"/>
      <c r="M441" s="674"/>
      <c r="N441" s="674"/>
      <c r="O441" s="674"/>
      <c r="P441" s="674"/>
      <c r="Q441" s="674"/>
      <c r="R441" s="674"/>
    </row>
    <row r="442" spans="1:18" s="14" customFormat="1" ht="16.5" customHeight="1">
      <c r="A442" s="109"/>
      <c r="B442" s="486"/>
      <c r="C442" s="486"/>
      <c r="D442" s="486"/>
      <c r="E442" s="486"/>
      <c r="F442" s="486"/>
      <c r="G442" s="486"/>
      <c r="H442" s="486"/>
      <c r="I442" s="486"/>
      <c r="K442" s="581"/>
      <c r="L442" s="581"/>
      <c r="M442" s="581"/>
      <c r="N442" s="581"/>
      <c r="O442" s="581"/>
      <c r="P442" s="581"/>
      <c r="Q442" s="581"/>
      <c r="R442" s="581"/>
    </row>
    <row r="443" spans="1:18" s="14" customFormat="1" ht="16.5" customHeight="1"/>
    <row r="444" spans="1:18" s="14" customFormat="1" ht="16.5" customHeight="1">
      <c r="A444" s="450"/>
      <c r="B444" s="622" t="s">
        <v>629</v>
      </c>
      <c r="C444" s="622"/>
      <c r="D444" s="622"/>
      <c r="E444" s="622"/>
      <c r="F444" s="622"/>
      <c r="G444" s="622"/>
      <c r="H444" s="452"/>
      <c r="I444" s="452"/>
    </row>
    <row r="445" spans="1:18" s="14" customFormat="1" ht="16.5" customHeight="1">
      <c r="A445" s="450"/>
      <c r="B445" s="435" t="s">
        <v>502</v>
      </c>
      <c r="C445" s="435"/>
      <c r="D445" s="435"/>
      <c r="E445" s="406">
        <v>23104.81</v>
      </c>
      <c r="F445" s="435" t="s">
        <v>518</v>
      </c>
      <c r="G445" s="435"/>
      <c r="H445" s="452"/>
      <c r="I445" s="452"/>
    </row>
    <row r="446" spans="1:18" s="14" customFormat="1" ht="16.5" customHeight="1">
      <c r="A446" s="450"/>
      <c r="B446" s="435" t="s">
        <v>487</v>
      </c>
      <c r="C446" s="435"/>
      <c r="D446" s="435"/>
      <c r="E446" s="406">
        <v>2015.49</v>
      </c>
      <c r="F446" s="435" t="s">
        <v>630</v>
      </c>
      <c r="G446" s="435"/>
      <c r="H446" s="452"/>
      <c r="I446" s="452"/>
    </row>
    <row r="447" spans="1:18" s="14" customFormat="1" ht="16.5" customHeight="1">
      <c r="A447" s="450"/>
      <c r="B447" s="435" t="s">
        <v>488</v>
      </c>
      <c r="C447" s="435"/>
      <c r="D447" s="435"/>
      <c r="E447" s="406">
        <v>352</v>
      </c>
      <c r="F447" s="435" t="s">
        <v>518</v>
      </c>
      <c r="G447" s="435"/>
      <c r="H447" s="452"/>
      <c r="I447" s="452"/>
    </row>
    <row r="448" spans="1:18" s="14" customFormat="1" ht="16.5" customHeight="1">
      <c r="A448" s="450"/>
      <c r="B448" s="435"/>
      <c r="C448" s="435"/>
      <c r="D448" s="435"/>
      <c r="E448" s="435"/>
      <c r="F448" s="435"/>
      <c r="G448" s="435"/>
      <c r="H448" s="452"/>
      <c r="I448" s="452"/>
    </row>
    <row r="449" spans="1:9" s="14" customFormat="1" ht="16.5" customHeight="1">
      <c r="A449" s="450"/>
      <c r="B449" s="622" t="s">
        <v>631</v>
      </c>
      <c r="C449" s="622"/>
      <c r="D449" s="622"/>
      <c r="E449" s="622"/>
      <c r="F449" s="622"/>
      <c r="G449" s="622"/>
      <c r="H449" s="554"/>
      <c r="I449" s="554"/>
    </row>
    <row r="450" spans="1:9" s="14" customFormat="1" ht="16.5" customHeight="1">
      <c r="A450" s="450">
        <v>46</v>
      </c>
      <c r="B450" s="628" t="s">
        <v>640</v>
      </c>
      <c r="C450" s="628"/>
      <c r="D450" s="572">
        <v>3082.6</v>
      </c>
      <c r="E450" s="573" t="s">
        <v>632</v>
      </c>
      <c r="F450" s="17"/>
      <c r="G450" s="551"/>
      <c r="H450" s="555"/>
      <c r="I450" s="555"/>
    </row>
    <row r="451" spans="1:9" s="14" customFormat="1" ht="16.5" customHeight="1">
      <c r="A451" s="450">
        <v>49</v>
      </c>
      <c r="B451" s="544" t="s">
        <v>449</v>
      </c>
      <c r="C451" s="544"/>
      <c r="D451" s="572">
        <v>216005.28</v>
      </c>
      <c r="E451" s="573" t="s">
        <v>657</v>
      </c>
      <c r="F451" s="17"/>
      <c r="G451" s="551"/>
      <c r="H451" s="555"/>
      <c r="I451" s="555"/>
    </row>
    <row r="452" spans="1:9" s="14" customFormat="1" ht="16.5" customHeight="1">
      <c r="A452" s="450"/>
      <c r="B452" s="544"/>
      <c r="C452" s="544"/>
      <c r="D452" s="572"/>
      <c r="E452" s="573" t="s">
        <v>633</v>
      </c>
      <c r="F452" s="17"/>
      <c r="G452" s="551"/>
      <c r="H452" s="555"/>
      <c r="I452" s="555"/>
    </row>
    <row r="453" spans="1:9" s="14" customFormat="1" ht="16.5" customHeight="1">
      <c r="A453" s="450"/>
      <c r="B453" s="544"/>
      <c r="C453" s="544"/>
      <c r="D453" s="572"/>
      <c r="E453" s="573" t="s">
        <v>634</v>
      </c>
      <c r="F453" s="17"/>
      <c r="G453" s="551"/>
      <c r="H453" s="555"/>
      <c r="I453" s="555"/>
    </row>
    <row r="454" spans="1:9" s="14" customFormat="1" ht="16.5" customHeight="1">
      <c r="A454" s="450">
        <v>54</v>
      </c>
      <c r="B454" s="628" t="s">
        <v>641</v>
      </c>
      <c r="C454" s="628"/>
      <c r="D454" s="572">
        <v>6372.62</v>
      </c>
      <c r="E454" s="573" t="s">
        <v>635</v>
      </c>
      <c r="F454" s="17"/>
      <c r="G454" s="551"/>
      <c r="H454" s="555"/>
      <c r="I454" s="555"/>
    </row>
    <row r="455" spans="1:9" s="14" customFormat="1" ht="16.5" customHeight="1">
      <c r="A455" s="450">
        <v>60</v>
      </c>
      <c r="B455" s="544" t="s">
        <v>642</v>
      </c>
      <c r="C455" s="544"/>
      <c r="D455" s="572">
        <v>860.01</v>
      </c>
      <c r="E455" s="573" t="s">
        <v>636</v>
      </c>
      <c r="F455" s="17"/>
      <c r="G455" s="551"/>
      <c r="H455" s="555"/>
      <c r="I455" s="555"/>
    </row>
    <row r="456" spans="1:9" s="14" customFormat="1" ht="16.5" customHeight="1">
      <c r="A456" s="450">
        <v>61</v>
      </c>
      <c r="B456" s="545" t="s">
        <v>643</v>
      </c>
      <c r="C456" s="17"/>
      <c r="D456" s="574">
        <v>2111.75</v>
      </c>
      <c r="E456" s="573" t="s">
        <v>637</v>
      </c>
      <c r="F456" s="554"/>
      <c r="G456" s="554"/>
      <c r="H456" s="575"/>
      <c r="I456" s="575"/>
    </row>
    <row r="457" spans="1:9" s="14" customFormat="1" ht="16.5" customHeight="1">
      <c r="A457" s="450">
        <v>65</v>
      </c>
      <c r="B457" s="545" t="s">
        <v>644</v>
      </c>
      <c r="C457" s="17"/>
      <c r="D457" s="574">
        <v>420.89</v>
      </c>
      <c r="E457" s="573" t="s">
        <v>638</v>
      </c>
      <c r="F457" s="554"/>
      <c r="G457" s="554"/>
      <c r="H457" s="554"/>
      <c r="I457" s="110"/>
    </row>
    <row r="458" spans="1:9" s="14" customFormat="1" ht="16.5" customHeight="1">
      <c r="A458" s="450">
        <v>97</v>
      </c>
      <c r="B458" s="545" t="s">
        <v>645</v>
      </c>
      <c r="C458" s="17"/>
      <c r="D458" s="574">
        <v>1000</v>
      </c>
      <c r="E458" s="573" t="s">
        <v>639</v>
      </c>
      <c r="F458" s="554"/>
      <c r="G458" s="554"/>
      <c r="H458" s="554"/>
      <c r="I458" s="110"/>
    </row>
    <row r="459" spans="1:9" s="14" customFormat="1" ht="16.5" customHeight="1">
      <c r="A459" s="450"/>
      <c r="B459" s="553" t="s">
        <v>646</v>
      </c>
      <c r="D459" s="576">
        <f>D450+D451+D454+D455+D456+D457+D458</f>
        <v>229853.15000000002</v>
      </c>
      <c r="G459" s="111"/>
      <c r="H459" s="452"/>
      <c r="I459" s="110"/>
    </row>
    <row r="460" spans="1:9" s="14" customFormat="1" ht="16.5" customHeight="1">
      <c r="A460"/>
      <c r="B460" s="723"/>
      <c r="C460" s="674"/>
      <c r="D460" s="674"/>
      <c r="E460" s="674"/>
      <c r="F460" s="674"/>
      <c r="G460" s="674"/>
      <c r="H460" s="674"/>
      <c r="I460" s="674"/>
    </row>
    <row r="461" spans="1:9" s="14" customFormat="1" ht="16.5" customHeight="1">
      <c r="A461" s="724"/>
      <c r="B461" s="674"/>
      <c r="C461" s="674"/>
      <c r="D461" s="674"/>
      <c r="E461" s="674"/>
      <c r="F461" s="674"/>
      <c r="G461" s="674"/>
      <c r="H461" s="674"/>
      <c r="I461" s="674"/>
    </row>
    <row r="462" spans="1:9" s="14" customFormat="1" ht="16.5" customHeight="1">
      <c r="A462" s="674"/>
      <c r="B462" s="674"/>
      <c r="C462" s="674"/>
      <c r="D462" s="674"/>
      <c r="E462" s="674"/>
      <c r="F462" s="674"/>
      <c r="G462" s="674"/>
      <c r="H462" s="674"/>
      <c r="I462" s="674"/>
    </row>
    <row r="463" spans="1:9" s="14" customFormat="1" ht="16.5" customHeight="1">
      <c r="A463"/>
      <c r="B463"/>
      <c r="C463"/>
      <c r="D463"/>
      <c r="E463"/>
      <c r="F463"/>
      <c r="G463"/>
      <c r="H463"/>
      <c r="I463"/>
    </row>
    <row r="464" spans="1:9" s="14" customFormat="1" ht="16.5" customHeight="1">
      <c r="A464"/>
      <c r="B464"/>
      <c r="C464"/>
      <c r="D464"/>
      <c r="E464"/>
      <c r="F464"/>
      <c r="G464"/>
      <c r="H464"/>
      <c r="I464"/>
    </row>
    <row r="465" spans="1:9" s="14" customFormat="1" ht="16.5" customHeight="1">
      <c r="A465"/>
      <c r="B465"/>
      <c r="C465"/>
      <c r="D465"/>
      <c r="E465"/>
      <c r="F465"/>
      <c r="G465"/>
      <c r="H465"/>
      <c r="I465"/>
    </row>
    <row r="466" spans="1:9" s="14" customFormat="1" ht="16.5" customHeight="1">
      <c r="A466"/>
      <c r="B466"/>
      <c r="C466"/>
      <c r="D466"/>
      <c r="E466"/>
      <c r="F466"/>
      <c r="G466"/>
      <c r="H466"/>
      <c r="I466"/>
    </row>
    <row r="467" spans="1:9" s="14" customFormat="1" ht="16.5" customHeight="1">
      <c r="A467"/>
      <c r="B467"/>
      <c r="C467"/>
      <c r="D467"/>
      <c r="E467"/>
      <c r="F467"/>
      <c r="G467"/>
      <c r="H467"/>
      <c r="I467"/>
    </row>
    <row r="468" spans="1:9" s="14" customFormat="1" ht="16.5" customHeight="1">
      <c r="A468"/>
      <c r="B468"/>
      <c r="C468"/>
      <c r="D468"/>
      <c r="E468"/>
      <c r="F468"/>
      <c r="G468"/>
      <c r="H468"/>
      <c r="I468"/>
    </row>
    <row r="469" spans="1:9" s="14" customFormat="1" ht="16.5" customHeight="1">
      <c r="A469"/>
      <c r="B469"/>
      <c r="C469"/>
      <c r="D469"/>
      <c r="E469"/>
      <c r="F469"/>
      <c r="G469"/>
      <c r="H469"/>
      <c r="I469"/>
    </row>
    <row r="470" spans="1:9" s="14" customFormat="1" ht="16.5" customHeight="1">
      <c r="A470"/>
      <c r="B470"/>
      <c r="C470"/>
      <c r="D470"/>
      <c r="E470"/>
      <c r="F470"/>
      <c r="G470"/>
      <c r="H470"/>
      <c r="I470"/>
    </row>
    <row r="471" spans="1:9" s="14" customFormat="1" ht="16.5" customHeight="1">
      <c r="A471"/>
      <c r="B471"/>
      <c r="C471"/>
      <c r="D471"/>
      <c r="E471"/>
      <c r="F471"/>
      <c r="G471"/>
      <c r="H471"/>
      <c r="I471"/>
    </row>
    <row r="472" spans="1:9" s="14" customFormat="1" ht="16.5" customHeight="1">
      <c r="A472" t="s">
        <v>511</v>
      </c>
      <c r="B472" s="485"/>
      <c r="C472"/>
      <c r="D472"/>
      <c r="E472"/>
      <c r="F472"/>
      <c r="G472"/>
      <c r="H472"/>
      <c r="I472"/>
    </row>
    <row r="473" spans="1:9" s="14" customFormat="1" ht="16.5" customHeight="1">
      <c r="A473" s="435"/>
      <c r="B473" s="435"/>
      <c r="C473" s="435"/>
      <c r="D473" s="435"/>
      <c r="E473" s="435"/>
      <c r="F473" s="435"/>
      <c r="G473" s="435"/>
      <c r="H473" s="435"/>
      <c r="I473" s="193">
        <v>8</v>
      </c>
    </row>
    <row r="474" spans="1:9" s="14" customFormat="1" ht="16.5" customHeight="1">
      <c r="A474" s="435"/>
      <c r="B474" s="435"/>
      <c r="C474" s="435"/>
      <c r="D474" s="435"/>
      <c r="E474" s="435"/>
      <c r="F474" s="435"/>
      <c r="G474" s="435"/>
      <c r="H474" s="435"/>
      <c r="I474" s="435"/>
    </row>
    <row r="475" spans="1:9" s="14" customFormat="1" ht="16.5" customHeight="1">
      <c r="A475" s="17"/>
      <c r="B475" s="17"/>
      <c r="C475" s="17"/>
      <c r="D475" s="609" t="s">
        <v>81</v>
      </c>
      <c r="E475" s="609"/>
      <c r="F475" s="609"/>
      <c r="G475" s="17"/>
      <c r="H475" s="17"/>
      <c r="I475" s="450"/>
    </row>
    <row r="476" spans="1:9" s="14" customFormat="1" ht="16.5" customHeight="1">
      <c r="A476" s="17"/>
      <c r="B476" s="17"/>
      <c r="C476" s="17"/>
      <c r="D476" s="441"/>
      <c r="E476" s="441"/>
      <c r="F476" s="441"/>
      <c r="G476" s="17"/>
      <c r="H476" s="17"/>
      <c r="I476" s="450"/>
    </row>
    <row r="477" spans="1:9" s="14" customFormat="1" ht="16.5" customHeight="1">
      <c r="A477" s="616" t="s">
        <v>146</v>
      </c>
      <c r="B477" s="610" t="s">
        <v>147</v>
      </c>
      <c r="C477" s="611"/>
      <c r="D477" s="332" t="s">
        <v>82</v>
      </c>
      <c r="E477" s="445" t="s">
        <v>148</v>
      </c>
      <c r="F477" s="34" t="s">
        <v>83</v>
      </c>
      <c r="G477" s="614" t="s">
        <v>48</v>
      </c>
      <c r="H477" s="615"/>
      <c r="I477" s="436" t="s">
        <v>49</v>
      </c>
    </row>
    <row r="478" spans="1:9" s="14" customFormat="1" ht="16.5" customHeight="1">
      <c r="A478" s="617"/>
      <c r="B478" s="612"/>
      <c r="C478" s="613"/>
      <c r="D478" s="333" t="s">
        <v>568</v>
      </c>
      <c r="E478" s="35" t="s">
        <v>616</v>
      </c>
      <c r="F478" s="35" t="s">
        <v>656</v>
      </c>
      <c r="G478" s="20" t="s">
        <v>51</v>
      </c>
      <c r="H478" s="20" t="s">
        <v>52</v>
      </c>
      <c r="I478" s="437"/>
    </row>
    <row r="479" spans="1:9" s="14" customFormat="1" ht="16.5" customHeight="1">
      <c r="A479" s="103">
        <v>1</v>
      </c>
      <c r="B479" s="430">
        <v>2</v>
      </c>
      <c r="C479" s="431"/>
      <c r="D479" s="101">
        <v>3</v>
      </c>
      <c r="E479" s="102">
        <v>4</v>
      </c>
      <c r="F479" s="101">
        <v>5</v>
      </c>
      <c r="G479" s="101">
        <v>6</v>
      </c>
      <c r="H479" s="101">
        <v>7</v>
      </c>
      <c r="I479" s="112">
        <v>8</v>
      </c>
    </row>
    <row r="480" spans="1:9" s="14" customFormat="1" ht="16.5" customHeight="1">
      <c r="A480" s="53">
        <v>10</v>
      </c>
      <c r="B480" s="624" t="s">
        <v>157</v>
      </c>
      <c r="C480" s="625"/>
      <c r="D480" s="5">
        <v>26500370.510000002</v>
      </c>
      <c r="E480" s="376">
        <f t="shared" ref="E480:E485" si="38">E426</f>
        <v>35770288</v>
      </c>
      <c r="F480" s="5">
        <v>27196842.27</v>
      </c>
      <c r="G480" s="113">
        <f t="shared" ref="G480:G486" si="39">F480/D480</f>
        <v>1.0262815857513079</v>
      </c>
      <c r="H480" s="113">
        <f t="shared" ref="H480:H486" si="40">F480/E480</f>
        <v>0.7603193541522506</v>
      </c>
      <c r="I480" s="114">
        <f>F480/F486</f>
        <v>0.90440612208661131</v>
      </c>
    </row>
    <row r="481" spans="1:21" s="14" customFormat="1" ht="16.5" customHeight="1">
      <c r="A481" s="53">
        <v>21</v>
      </c>
      <c r="B481" s="624" t="s">
        <v>93</v>
      </c>
      <c r="C481" s="625"/>
      <c r="D481" s="115">
        <v>2652206.0800000001</v>
      </c>
      <c r="E481" s="342">
        <f t="shared" si="38"/>
        <v>6183551</v>
      </c>
      <c r="F481" s="115">
        <v>1929180.82</v>
      </c>
      <c r="G481" s="113">
        <f t="shared" si="39"/>
        <v>0.72738722475140394</v>
      </c>
      <c r="H481" s="113">
        <f t="shared" si="40"/>
        <v>0.31198591553623478</v>
      </c>
      <c r="I481" s="114">
        <f>F481/F486</f>
        <v>6.4153144210593274E-2</v>
      </c>
    </row>
    <row r="482" spans="1:21" s="14" customFormat="1" ht="16.5" customHeight="1">
      <c r="A482" s="53">
        <v>22</v>
      </c>
      <c r="B482" s="624" t="s">
        <v>158</v>
      </c>
      <c r="C482" s="625"/>
      <c r="D482" s="115">
        <v>410366.17</v>
      </c>
      <c r="E482" s="74">
        <f t="shared" si="38"/>
        <v>3874021.66</v>
      </c>
      <c r="F482" s="115">
        <v>777034.81</v>
      </c>
      <c r="G482" s="113">
        <f t="shared" si="39"/>
        <v>1.8935157593521905</v>
      </c>
      <c r="H482" s="113">
        <f t="shared" si="40"/>
        <v>0.20057575258884847</v>
      </c>
      <c r="I482" s="114">
        <f>F482/F486</f>
        <v>2.583958211992847E-2</v>
      </c>
    </row>
    <row r="483" spans="1:21" s="14" customFormat="1" ht="16.5" customHeight="1">
      <c r="A483" s="53">
        <v>31</v>
      </c>
      <c r="B483" s="624" t="s">
        <v>153</v>
      </c>
      <c r="C483" s="625"/>
      <c r="D483" s="5">
        <v>50085</v>
      </c>
      <c r="E483" s="74">
        <f t="shared" si="38"/>
        <v>25472.3</v>
      </c>
      <c r="F483" s="5">
        <v>0</v>
      </c>
      <c r="G483" s="113">
        <f t="shared" si="39"/>
        <v>0</v>
      </c>
      <c r="H483" s="113">
        <f t="shared" si="40"/>
        <v>0</v>
      </c>
      <c r="I483" s="114">
        <f>F483/F486</f>
        <v>0</v>
      </c>
      <c r="N483" s="367"/>
    </row>
    <row r="484" spans="1:21" s="14" customFormat="1" ht="16.5" customHeight="1">
      <c r="A484" s="53" t="s">
        <v>154</v>
      </c>
      <c r="B484" s="624" t="s">
        <v>136</v>
      </c>
      <c r="C484" s="625"/>
      <c r="D484" s="5">
        <f>3923.93+23739.24+63374.5</f>
        <v>91037.67</v>
      </c>
      <c r="E484" s="74">
        <f t="shared" si="38"/>
        <v>229853.15000000002</v>
      </c>
      <c r="F484" s="5">
        <v>168434.99</v>
      </c>
      <c r="G484" s="113">
        <f t="shared" si="39"/>
        <v>1.8501680677899599</v>
      </c>
      <c r="H484" s="113">
        <f t="shared" si="40"/>
        <v>0.73279391646362024</v>
      </c>
      <c r="I484" s="114">
        <f>F484/F486</f>
        <v>5.6011515828670918E-3</v>
      </c>
      <c r="N484" s="367"/>
    </row>
    <row r="485" spans="1:21" s="14" customFormat="1" ht="16.5" customHeight="1">
      <c r="A485" s="53" t="s">
        <v>155</v>
      </c>
      <c r="B485" s="624" t="s">
        <v>156</v>
      </c>
      <c r="C485" s="625"/>
      <c r="D485" s="5">
        <v>0</v>
      </c>
      <c r="E485" s="377">
        <f t="shared" si="38"/>
        <v>0</v>
      </c>
      <c r="F485" s="5">
        <v>0</v>
      </c>
      <c r="G485" s="113" t="e">
        <f t="shared" si="39"/>
        <v>#DIV/0!</v>
      </c>
      <c r="H485" s="113" t="e">
        <f t="shared" si="40"/>
        <v>#DIV/0!</v>
      </c>
      <c r="I485" s="114">
        <f>F485/F486</f>
        <v>0</v>
      </c>
      <c r="N485" s="367"/>
    </row>
    <row r="486" spans="1:21" s="14" customFormat="1" ht="18" customHeight="1">
      <c r="A486" s="116"/>
      <c r="B486" s="626" t="s">
        <v>80</v>
      </c>
      <c r="C486" s="627"/>
      <c r="D486" s="379">
        <f>D480+D481+D482+D483+D484+D485</f>
        <v>29704065.430000007</v>
      </c>
      <c r="E486" s="379">
        <f t="shared" ref="E486" si="41">E480+E481+E482+E483+E484+E485</f>
        <v>46083186.109999992</v>
      </c>
      <c r="F486" s="379">
        <f>F480+F481+F482+F483+F484+F485</f>
        <v>30071492.889999997</v>
      </c>
      <c r="G486" s="118">
        <f t="shared" si="39"/>
        <v>1.0123696017592563</v>
      </c>
      <c r="H486" s="118">
        <f t="shared" si="40"/>
        <v>0.65254804253811183</v>
      </c>
      <c r="I486" s="108">
        <f>I480+I481+I482+I483+I484</f>
        <v>1</v>
      </c>
      <c r="N486" s="367"/>
    </row>
    <row r="487" spans="1:21" s="14" customFormat="1" ht="16.5" customHeight="1">
      <c r="A487" s="17"/>
      <c r="B487" s="17"/>
      <c r="C487" s="17"/>
      <c r="D487" s="17"/>
      <c r="E487" s="17"/>
      <c r="F487" s="17"/>
      <c r="G487" s="17"/>
      <c r="H487" s="17"/>
      <c r="I487" s="17"/>
      <c r="K487" s="434"/>
      <c r="L487" s="434"/>
      <c r="M487" s="434"/>
      <c r="N487" s="434"/>
      <c r="O487" s="434"/>
      <c r="P487" s="434"/>
      <c r="R487" s="367"/>
      <c r="S487" s="367"/>
      <c r="T487" s="367"/>
      <c r="U487" s="367"/>
    </row>
    <row r="488" spans="1:21" s="14" customFormat="1" ht="16.5" customHeight="1">
      <c r="A488" s="450"/>
      <c r="B488" s="622" t="s">
        <v>663</v>
      </c>
      <c r="C488" s="622"/>
      <c r="D488" s="622"/>
      <c r="E488" s="622"/>
      <c r="F488" s="622"/>
      <c r="G488" s="622"/>
      <c r="H488" s="622"/>
      <c r="I488" s="622"/>
      <c r="K488" s="434"/>
      <c r="L488" s="434"/>
      <c r="M488" s="434"/>
      <c r="N488" s="434"/>
      <c r="O488" s="434"/>
      <c r="P488" s="434"/>
    </row>
    <row r="489" spans="1:21" s="14" customFormat="1" ht="16.5" customHeight="1">
      <c r="A489" s="450" t="s">
        <v>664</v>
      </c>
      <c r="B489" s="450"/>
      <c r="C489" s="450"/>
      <c r="D489" s="450"/>
      <c r="E489" s="450"/>
      <c r="F489" s="450"/>
      <c r="G489" s="450"/>
      <c r="H489" s="450"/>
      <c r="I489" s="450"/>
      <c r="K489" s="434"/>
      <c r="L489" s="434"/>
      <c r="M489" s="434"/>
      <c r="N489" s="434"/>
      <c r="O489" s="434"/>
      <c r="P489" s="434"/>
    </row>
    <row r="490" spans="1:21" s="14" customFormat="1" ht="16.5" customHeight="1">
      <c r="A490" s="628" t="s">
        <v>665</v>
      </c>
      <c r="B490" s="628"/>
      <c r="C490" s="628"/>
      <c r="D490" s="628"/>
      <c r="E490" s="628"/>
      <c r="F490" s="628"/>
      <c r="G490" s="628"/>
      <c r="H490" s="628"/>
      <c r="I490" s="628"/>
      <c r="K490" s="434"/>
      <c r="L490" s="434"/>
      <c r="M490" s="434"/>
      <c r="N490" s="434"/>
      <c r="O490" s="434"/>
      <c r="P490" s="434"/>
    </row>
    <row r="491" spans="1:21" s="434" customFormat="1" ht="16.5" customHeight="1"/>
    <row r="492" spans="1:21" s="434" customFormat="1" ht="16.5" customHeight="1">
      <c r="B492" s="434" t="s">
        <v>159</v>
      </c>
    </row>
    <row r="493" spans="1:21" s="434" customFormat="1" ht="16.5" customHeight="1">
      <c r="D493" s="666" t="s">
        <v>160</v>
      </c>
      <c r="E493" s="666"/>
      <c r="F493" s="666"/>
    </row>
    <row r="494" spans="1:21" s="14" customFormat="1" ht="16.5" customHeight="1">
      <c r="A494" s="450"/>
      <c r="B494" s="450"/>
      <c r="C494" s="12"/>
      <c r="D494" s="441"/>
      <c r="E494" s="441"/>
      <c r="F494" s="441"/>
      <c r="G494" s="450"/>
      <c r="H494" s="450"/>
      <c r="I494" s="450"/>
    </row>
    <row r="495" spans="1:21" s="14" customFormat="1" ht="16.5" customHeight="1">
      <c r="A495" s="482" t="s">
        <v>44</v>
      </c>
      <c r="B495" s="610" t="s">
        <v>45</v>
      </c>
      <c r="C495" s="611"/>
      <c r="D495" s="332" t="s">
        <v>82</v>
      </c>
      <c r="E495" s="445" t="s">
        <v>148</v>
      </c>
      <c r="F495" s="34" t="s">
        <v>83</v>
      </c>
      <c r="G495" s="614" t="s">
        <v>48</v>
      </c>
      <c r="H495" s="615"/>
      <c r="I495" s="616" t="s">
        <v>49</v>
      </c>
    </row>
    <row r="496" spans="1:21" s="14" customFormat="1" ht="16.5" customHeight="1">
      <c r="A496" s="19" t="s">
        <v>50</v>
      </c>
      <c r="B496" s="612"/>
      <c r="C496" s="613"/>
      <c r="D496" s="374" t="s">
        <v>568</v>
      </c>
      <c r="E496" s="35" t="s">
        <v>616</v>
      </c>
      <c r="F496" s="35" t="s">
        <v>656</v>
      </c>
      <c r="G496" s="20" t="s">
        <v>51</v>
      </c>
      <c r="H496" s="20" t="s">
        <v>52</v>
      </c>
      <c r="I496" s="617"/>
    </row>
    <row r="497" spans="1:11" s="14" customFormat="1" ht="16.5" customHeight="1">
      <c r="A497" s="120">
        <v>1</v>
      </c>
      <c r="B497" s="706">
        <v>2</v>
      </c>
      <c r="C497" s="707"/>
      <c r="D497" s="487">
        <v>3</v>
      </c>
      <c r="E497" s="121">
        <v>4</v>
      </c>
      <c r="F497" s="122">
        <v>5</v>
      </c>
      <c r="G497" s="123">
        <v>6</v>
      </c>
      <c r="H497" s="123">
        <v>7</v>
      </c>
      <c r="I497" s="124">
        <v>8</v>
      </c>
    </row>
    <row r="498" spans="1:11" s="14" customFormat="1" ht="16.5" customHeight="1">
      <c r="A498" s="464">
        <v>16019</v>
      </c>
      <c r="B498" s="689" t="s">
        <v>53</v>
      </c>
      <c r="C498" s="690"/>
      <c r="D498" s="138">
        <v>421651.17</v>
      </c>
      <c r="E498" s="380">
        <v>598239.66</v>
      </c>
      <c r="F498" s="138">
        <v>512052.95</v>
      </c>
      <c r="G498" s="118">
        <f t="shared" ref="G498:G524" si="42">F498/D498</f>
        <v>1.2143994525142667</v>
      </c>
      <c r="H498" s="118">
        <f t="shared" ref="H498:H524" si="43">F498/E498</f>
        <v>0.85593280458871612</v>
      </c>
      <c r="I498" s="108">
        <f>F498/F539</f>
        <v>1.7027852653443705E-2</v>
      </c>
    </row>
    <row r="499" spans="1:11" s="14" customFormat="1" ht="16.5" customHeight="1">
      <c r="A499" s="464">
        <v>163</v>
      </c>
      <c r="B499" s="689" t="s">
        <v>16</v>
      </c>
      <c r="C499" s="690"/>
      <c r="D499" s="334">
        <f t="shared" ref="D499" si="44">D500+D501+D502</f>
        <v>2480344.23</v>
      </c>
      <c r="E499" s="334">
        <f>E500+E501+E502</f>
        <v>3534243.25</v>
      </c>
      <c r="F499" s="334">
        <f t="shared" ref="F499" si="45">F500+F501+F502</f>
        <v>2294683.0099999998</v>
      </c>
      <c r="G499" s="118">
        <f t="shared" si="42"/>
        <v>0.92514699461695271</v>
      </c>
      <c r="H499" s="118">
        <f t="shared" si="43"/>
        <v>0.64927138504119652</v>
      </c>
      <c r="I499" s="41">
        <f>F499/F539</f>
        <v>7.6307585339837766E-2</v>
      </c>
    </row>
    <row r="500" spans="1:11" s="14" customFormat="1" ht="16.5" customHeight="1">
      <c r="A500" s="448">
        <v>16319</v>
      </c>
      <c r="B500" s="700" t="s">
        <v>161</v>
      </c>
      <c r="C500" s="701"/>
      <c r="D500" s="5">
        <v>2462854.59</v>
      </c>
      <c r="E500" s="365">
        <v>3478545.25</v>
      </c>
      <c r="F500" s="5">
        <v>2263311.5099999998</v>
      </c>
      <c r="G500" s="113">
        <f t="shared" si="42"/>
        <v>0.918978943860425</v>
      </c>
      <c r="H500" s="113">
        <f t="shared" si="43"/>
        <v>0.65064886248065901</v>
      </c>
      <c r="I500" s="48">
        <f>F500/F499</f>
        <v>0.98632861276991801</v>
      </c>
    </row>
    <row r="501" spans="1:11" s="14" customFormat="1" ht="16.5" customHeight="1">
      <c r="A501" s="448">
        <v>16519</v>
      </c>
      <c r="B501" s="700" t="s">
        <v>162</v>
      </c>
      <c r="C501" s="701"/>
      <c r="D501" s="5">
        <v>8748.33</v>
      </c>
      <c r="E501" s="365">
        <v>41476.870000000003</v>
      </c>
      <c r="F501" s="5">
        <v>20943.97</v>
      </c>
      <c r="G501" s="113">
        <f t="shared" si="42"/>
        <v>2.3940534936382147</v>
      </c>
      <c r="H501" s="113">
        <f t="shared" si="43"/>
        <v>0.50495541249858056</v>
      </c>
      <c r="I501" s="48">
        <f>F501/F499</f>
        <v>9.1271735175308608E-3</v>
      </c>
    </row>
    <row r="502" spans="1:11" s="14" customFormat="1" ht="16.5" customHeight="1">
      <c r="A502" s="448">
        <v>16559</v>
      </c>
      <c r="B502" s="700" t="s">
        <v>163</v>
      </c>
      <c r="C502" s="701"/>
      <c r="D502" s="5">
        <v>8741.31</v>
      </c>
      <c r="E502" s="365">
        <v>14221.13</v>
      </c>
      <c r="F502" s="5">
        <v>10427.530000000001</v>
      </c>
      <c r="G502" s="113">
        <f t="shared" si="42"/>
        <v>1.1929024368201107</v>
      </c>
      <c r="H502" s="113">
        <f t="shared" si="43"/>
        <v>0.7332420138202802</v>
      </c>
      <c r="I502" s="48">
        <f>F502/F499</f>
        <v>4.5442137125510868E-3</v>
      </c>
    </row>
    <row r="503" spans="1:11" s="14" customFormat="1" ht="16.5" customHeight="1">
      <c r="A503" s="464">
        <v>16637</v>
      </c>
      <c r="B503" s="689" t="s">
        <v>60</v>
      </c>
      <c r="C503" s="690"/>
      <c r="D503" s="128">
        <v>226197.29</v>
      </c>
      <c r="E503" s="381">
        <v>367825.91</v>
      </c>
      <c r="F503" s="128">
        <v>233850.58</v>
      </c>
      <c r="G503" s="118">
        <f t="shared" si="42"/>
        <v>1.0338345786547662</v>
      </c>
      <c r="H503" s="118">
        <f t="shared" si="43"/>
        <v>0.63576429403790502</v>
      </c>
      <c r="I503" s="41">
        <f>F503/F539</f>
        <v>7.7764872151646607E-3</v>
      </c>
    </row>
    <row r="504" spans="1:11" s="14" customFormat="1" ht="16.5" customHeight="1">
      <c r="A504" s="464">
        <v>16795</v>
      </c>
      <c r="B504" s="689" t="s">
        <v>61</v>
      </c>
      <c r="C504" s="690"/>
      <c r="D504" s="128">
        <v>28047.81</v>
      </c>
      <c r="E504" s="381">
        <v>41282.94</v>
      </c>
      <c r="F504" s="128">
        <v>33533.15</v>
      </c>
      <c r="G504" s="118">
        <f t="shared" si="42"/>
        <v>1.1955710624109332</v>
      </c>
      <c r="H504" s="118">
        <f t="shared" si="43"/>
        <v>0.81227620901030784</v>
      </c>
      <c r="I504" s="41">
        <f>F504/F539</f>
        <v>1.1151142420052962E-3</v>
      </c>
    </row>
    <row r="505" spans="1:11" s="14" customFormat="1" ht="16.5" customHeight="1">
      <c r="A505" s="464">
        <v>16919</v>
      </c>
      <c r="B505" s="689" t="s">
        <v>62</v>
      </c>
      <c r="C505" s="690"/>
      <c r="D505" s="138">
        <v>204808.08</v>
      </c>
      <c r="E505" s="381">
        <v>455993.2</v>
      </c>
      <c r="F505" s="138">
        <v>278778.19</v>
      </c>
      <c r="G505" s="118">
        <f t="shared" si="42"/>
        <v>1.3611679285309448</v>
      </c>
      <c r="H505" s="118">
        <f t="shared" si="43"/>
        <v>0.61136479666802046</v>
      </c>
      <c r="I505" s="41">
        <f>F505/F539</f>
        <v>9.2705138058744377E-3</v>
      </c>
    </row>
    <row r="506" spans="1:11" s="14" customFormat="1" ht="16.5" customHeight="1">
      <c r="A506" s="464">
        <v>17519</v>
      </c>
      <c r="B506" s="689" t="s">
        <v>22</v>
      </c>
      <c r="C506" s="690"/>
      <c r="D506" s="138">
        <v>1522464.54</v>
      </c>
      <c r="E506" s="380">
        <v>1022170.74</v>
      </c>
      <c r="F506" s="138">
        <v>698373.66</v>
      </c>
      <c r="G506" s="118">
        <f t="shared" si="42"/>
        <v>0.45871259504014461</v>
      </c>
      <c r="H506" s="118">
        <f t="shared" si="43"/>
        <v>0.68322603325546183</v>
      </c>
      <c r="I506" s="41">
        <f>F506/F539</f>
        <v>2.3223777500991239E-2</v>
      </c>
    </row>
    <row r="507" spans="1:11" s="14" customFormat="1" ht="16.5" customHeight="1">
      <c r="A507" s="464">
        <v>180</v>
      </c>
      <c r="B507" s="689" t="s">
        <v>164</v>
      </c>
      <c r="C507" s="690"/>
      <c r="D507" s="128">
        <f t="shared" ref="D507" si="46">D508+D509</f>
        <v>6205560.3200000003</v>
      </c>
      <c r="E507" s="128">
        <f t="shared" ref="E507:F507" si="47">E508+E509</f>
        <v>12038860.560000001</v>
      </c>
      <c r="F507" s="128">
        <f t="shared" si="47"/>
        <v>5191082.91</v>
      </c>
      <c r="G507" s="118">
        <f t="shared" si="42"/>
        <v>0.83652122327609568</v>
      </c>
      <c r="H507" s="118">
        <f t="shared" si="43"/>
        <v>0.4311938728859237</v>
      </c>
      <c r="I507" s="41">
        <f>F507/F539</f>
        <v>0.17262471567303689</v>
      </c>
      <c r="K507" s="358"/>
    </row>
    <row r="508" spans="1:11" s="14" customFormat="1" ht="16.5" customHeight="1">
      <c r="A508" s="448">
        <v>18019</v>
      </c>
      <c r="B508" s="700" t="s">
        <v>165</v>
      </c>
      <c r="C508" s="701"/>
      <c r="D508" s="115">
        <v>5860626.1200000001</v>
      </c>
      <c r="E508" s="363">
        <v>11530432.560000001</v>
      </c>
      <c r="F508" s="115">
        <v>4837428.03</v>
      </c>
      <c r="G508" s="113">
        <f t="shared" si="42"/>
        <v>0.82541147156474814</v>
      </c>
      <c r="H508" s="113">
        <f t="shared" si="43"/>
        <v>0.41953569433131482</v>
      </c>
      <c r="I508" s="48">
        <f>F508/F507</f>
        <v>0.93187261961878398</v>
      </c>
    </row>
    <row r="509" spans="1:11" s="14" customFormat="1" ht="16.5" customHeight="1">
      <c r="A509" s="448">
        <v>18295</v>
      </c>
      <c r="B509" s="700" t="s">
        <v>166</v>
      </c>
      <c r="C509" s="701"/>
      <c r="D509" s="115">
        <v>344934.2</v>
      </c>
      <c r="E509" s="363">
        <v>508428</v>
      </c>
      <c r="F509" s="115">
        <v>353654.88</v>
      </c>
      <c r="G509" s="113">
        <f t="shared" si="42"/>
        <v>1.0252821552632356</v>
      </c>
      <c r="H509" s="113">
        <f t="shared" si="43"/>
        <v>0.6955849795841299</v>
      </c>
      <c r="I509" s="48">
        <f>F509/F507</f>
        <v>6.812738038121606E-2</v>
      </c>
    </row>
    <row r="510" spans="1:11" s="14" customFormat="1" ht="16.5" customHeight="1">
      <c r="A510" s="464">
        <v>19595</v>
      </c>
      <c r="B510" s="689" t="s">
        <v>167</v>
      </c>
      <c r="C510" s="690"/>
      <c r="D510" s="128">
        <v>519696.16</v>
      </c>
      <c r="E510" s="381">
        <v>290287.62</v>
      </c>
      <c r="F510" s="128">
        <v>100221.57</v>
      </c>
      <c r="G510" s="118">
        <f t="shared" si="42"/>
        <v>0.19284647013747419</v>
      </c>
      <c r="H510" s="118">
        <f t="shared" si="43"/>
        <v>0.3452492049092552</v>
      </c>
      <c r="I510" s="41">
        <f>F510/F539</f>
        <v>3.3327766721328216E-3</v>
      </c>
    </row>
    <row r="511" spans="1:11" s="14" customFormat="1" ht="16.5" customHeight="1">
      <c r="A511" s="464">
        <v>47019</v>
      </c>
      <c r="B511" s="689" t="s">
        <v>67</v>
      </c>
      <c r="C511" s="690"/>
      <c r="D511" s="128">
        <v>821933.3</v>
      </c>
      <c r="E511" s="381">
        <v>1437425.13</v>
      </c>
      <c r="F511" s="128">
        <v>717279.34</v>
      </c>
      <c r="G511" s="118">
        <f t="shared" si="42"/>
        <v>0.87267341522724529</v>
      </c>
      <c r="H511" s="118">
        <f t="shared" si="43"/>
        <v>0.49900292198175222</v>
      </c>
      <c r="I511" s="41">
        <f>F511/F539</f>
        <v>2.3852468602864895E-2</v>
      </c>
    </row>
    <row r="512" spans="1:11" s="14" customFormat="1" ht="16.5" customHeight="1">
      <c r="A512" s="464">
        <v>48019</v>
      </c>
      <c r="B512" s="689" t="s">
        <v>68</v>
      </c>
      <c r="C512" s="690"/>
      <c r="D512" s="128">
        <v>359334.18</v>
      </c>
      <c r="E512" s="381">
        <v>421280.28</v>
      </c>
      <c r="F512" s="128">
        <v>252143.96</v>
      </c>
      <c r="G512" s="118">
        <f t="shared" si="42"/>
        <v>0.70169767874572908</v>
      </c>
      <c r="H512" s="118">
        <f t="shared" si="43"/>
        <v>0.59851830709949194</v>
      </c>
      <c r="I512" s="41">
        <f>F512/F539</f>
        <v>8.3848168403986411E-3</v>
      </c>
    </row>
    <row r="513" spans="1:16" s="14" customFormat="1" ht="16.5" customHeight="1">
      <c r="A513" s="464">
        <v>650</v>
      </c>
      <c r="B513" s="689" t="s">
        <v>28</v>
      </c>
      <c r="C513" s="690"/>
      <c r="D513" s="128">
        <f>D514+D515</f>
        <v>148101.10999999999</v>
      </c>
      <c r="E513" s="128">
        <f t="shared" ref="E513" si="48">E514+E515</f>
        <v>240723.53</v>
      </c>
      <c r="F513" s="128">
        <f>F514+F515</f>
        <v>179156.77000000002</v>
      </c>
      <c r="G513" s="118">
        <f t="shared" si="42"/>
        <v>1.2096922838728219</v>
      </c>
      <c r="H513" s="118">
        <f t="shared" si="43"/>
        <v>0.74424286649502036</v>
      </c>
      <c r="I513" s="41">
        <f>F513/F539</f>
        <v>5.9576945732407243E-3</v>
      </c>
    </row>
    <row r="514" spans="1:16" s="14" customFormat="1" ht="16.5" customHeight="1">
      <c r="A514" s="448">
        <v>65095</v>
      </c>
      <c r="B514" s="700" t="s">
        <v>168</v>
      </c>
      <c r="C514" s="701"/>
      <c r="D514" s="5">
        <v>114296.69</v>
      </c>
      <c r="E514" s="365">
        <v>185445.13</v>
      </c>
      <c r="F514" s="5">
        <v>135474.26</v>
      </c>
      <c r="G514" s="113">
        <f t="shared" si="42"/>
        <v>1.1852859431012395</v>
      </c>
      <c r="H514" s="113">
        <f t="shared" si="43"/>
        <v>0.73053554978769197</v>
      </c>
      <c r="I514" s="48">
        <f>F514/F513</f>
        <v>0.75617717376797988</v>
      </c>
    </row>
    <row r="515" spans="1:16" s="14" customFormat="1" ht="16.5" customHeight="1">
      <c r="A515" s="448">
        <v>65495</v>
      </c>
      <c r="B515" s="700" t="s">
        <v>169</v>
      </c>
      <c r="C515" s="701"/>
      <c r="D515" s="5">
        <v>33804.42</v>
      </c>
      <c r="E515" s="365">
        <v>55278.400000000001</v>
      </c>
      <c r="F515" s="5">
        <v>43682.51</v>
      </c>
      <c r="G515" s="113">
        <f t="shared" si="42"/>
        <v>1.2922129709665187</v>
      </c>
      <c r="H515" s="113">
        <f t="shared" si="43"/>
        <v>0.79022746678630351</v>
      </c>
      <c r="I515" s="48">
        <f>F515/F513</f>
        <v>0.24382282623202015</v>
      </c>
    </row>
    <row r="516" spans="1:16" s="14" customFormat="1" ht="16.5" customHeight="1">
      <c r="A516" s="464">
        <v>66100</v>
      </c>
      <c r="B516" s="689" t="s">
        <v>70</v>
      </c>
      <c r="C516" s="690"/>
      <c r="D516" s="138">
        <v>218966.16</v>
      </c>
      <c r="E516" s="380">
        <v>294446.15999999997</v>
      </c>
      <c r="F516" s="138">
        <v>129881.57</v>
      </c>
      <c r="G516" s="118">
        <f t="shared" si="42"/>
        <v>0.59315818480810001</v>
      </c>
      <c r="H516" s="118">
        <f t="shared" si="43"/>
        <v>0.44110464880914058</v>
      </c>
      <c r="I516" s="41">
        <f>F516/F539</f>
        <v>4.3190928523269599E-3</v>
      </c>
    </row>
    <row r="517" spans="1:16" s="14" customFormat="1" ht="16.5" customHeight="1">
      <c r="A517" s="464">
        <v>730</v>
      </c>
      <c r="B517" s="689" t="s">
        <v>71</v>
      </c>
      <c r="C517" s="690"/>
      <c r="D517" s="335">
        <f t="shared" ref="D517" si="49">D518+D519</f>
        <v>3620182</v>
      </c>
      <c r="E517" s="335">
        <f t="shared" ref="E517:F517" si="50">E518+E519</f>
        <v>5135543.75</v>
      </c>
      <c r="F517" s="335">
        <f t="shared" si="50"/>
        <v>3850617.27</v>
      </c>
      <c r="G517" s="118">
        <f t="shared" si="42"/>
        <v>1.0636529517024282</v>
      </c>
      <c r="H517" s="118">
        <f t="shared" si="43"/>
        <v>0.74979738416209574</v>
      </c>
      <c r="I517" s="98">
        <f>F517/F539</f>
        <v>0.1280487564779495</v>
      </c>
    </row>
    <row r="518" spans="1:16" s="14" customFormat="1" ht="16.5" customHeight="1">
      <c r="A518" s="448">
        <v>73028</v>
      </c>
      <c r="B518" s="700" t="s">
        <v>170</v>
      </c>
      <c r="C518" s="701"/>
      <c r="D518" s="115">
        <v>26616.66</v>
      </c>
      <c r="E518" s="363">
        <v>42612.04</v>
      </c>
      <c r="F518" s="115">
        <v>28266.86</v>
      </c>
      <c r="G518" s="113">
        <f t="shared" si="42"/>
        <v>1.0619987631806544</v>
      </c>
      <c r="H518" s="113">
        <f t="shared" si="43"/>
        <v>0.66335383145233129</v>
      </c>
      <c r="I518" s="48">
        <f>F518/F517</f>
        <v>7.3408645985738284E-3</v>
      </c>
    </row>
    <row r="519" spans="1:16" s="14" customFormat="1" ht="16.5" customHeight="1">
      <c r="A519" s="448">
        <v>74100</v>
      </c>
      <c r="B519" s="700" t="s">
        <v>171</v>
      </c>
      <c r="C519" s="701"/>
      <c r="D519" s="115">
        <v>3593565.34</v>
      </c>
      <c r="E519" s="363">
        <v>5092931.71</v>
      </c>
      <c r="F519" s="115">
        <v>3822350.41</v>
      </c>
      <c r="G519" s="113">
        <f t="shared" si="42"/>
        <v>1.0636652038724306</v>
      </c>
      <c r="H519" s="113">
        <f t="shared" si="43"/>
        <v>0.75052064854802469</v>
      </c>
      <c r="I519" s="48">
        <f>F519/F517</f>
        <v>0.99265913540142625</v>
      </c>
    </row>
    <row r="520" spans="1:16" s="14" customFormat="1" ht="16.5" customHeight="1">
      <c r="A520" s="464">
        <v>75591</v>
      </c>
      <c r="B520" s="689" t="s">
        <v>172</v>
      </c>
      <c r="C520" s="690"/>
      <c r="D520" s="173">
        <v>223700.57</v>
      </c>
      <c r="E520" s="382">
        <v>314800.62</v>
      </c>
      <c r="F520" s="173">
        <v>242541.14</v>
      </c>
      <c r="G520" s="118">
        <f t="shared" si="42"/>
        <v>1.0842222708685991</v>
      </c>
      <c r="H520" s="118">
        <f t="shared" si="43"/>
        <v>0.77045953721438043</v>
      </c>
      <c r="I520" s="41">
        <f>F520/F539</f>
        <v>8.0654838416969604E-3</v>
      </c>
    </row>
    <row r="521" spans="1:16" s="14" customFormat="1" ht="16.5" customHeight="1">
      <c r="A521" s="464">
        <v>75592</v>
      </c>
      <c r="B521" s="459" t="s">
        <v>506</v>
      </c>
      <c r="C521" s="460"/>
      <c r="D521" s="173">
        <v>298356.74</v>
      </c>
      <c r="E521" s="382">
        <v>458289</v>
      </c>
      <c r="F521" s="173">
        <v>316520.55</v>
      </c>
      <c r="G521" s="118">
        <f>F521/D521</f>
        <v>1.0608795028394531</v>
      </c>
      <c r="H521" s="118">
        <f>F521/E521</f>
        <v>0.69065709628640437</v>
      </c>
      <c r="I521" s="41">
        <f>F521/F539</f>
        <v>1.0525601477712336E-2</v>
      </c>
    </row>
    <row r="522" spans="1:16" s="14" customFormat="1" ht="16.5" customHeight="1">
      <c r="A522" s="464">
        <v>850</v>
      </c>
      <c r="B522" s="689" t="s">
        <v>36</v>
      </c>
      <c r="C522" s="690"/>
      <c r="D522" s="128">
        <f t="shared" ref="D522" si="51">D523+D524</f>
        <v>908313.1</v>
      </c>
      <c r="E522" s="128">
        <f t="shared" ref="E522:F522" si="52">E523+E524</f>
        <v>1892739.18</v>
      </c>
      <c r="F522" s="128">
        <f t="shared" si="52"/>
        <v>954872.55</v>
      </c>
      <c r="G522" s="118">
        <f t="shared" si="42"/>
        <v>1.0512592519033361</v>
      </c>
      <c r="H522" s="118">
        <f t="shared" si="43"/>
        <v>0.50449240977829823</v>
      </c>
      <c r="I522" s="41">
        <f>F522/F539</f>
        <v>3.175341355658249E-2</v>
      </c>
    </row>
    <row r="523" spans="1:16" s="14" customFormat="1" ht="16.5" customHeight="1">
      <c r="A523" s="154">
        <v>85019</v>
      </c>
      <c r="B523" s="315" t="s">
        <v>372</v>
      </c>
      <c r="C523" s="475"/>
      <c r="D523" s="5">
        <v>763010.1</v>
      </c>
      <c r="E523" s="365">
        <v>1625366.99</v>
      </c>
      <c r="F523" s="5">
        <v>802022.1</v>
      </c>
      <c r="G523" s="113">
        <f t="shared" si="42"/>
        <v>1.0511290741760824</v>
      </c>
      <c r="H523" s="113">
        <f t="shared" si="43"/>
        <v>0.49344062290818397</v>
      </c>
      <c r="I523" s="48">
        <f>F523/F522</f>
        <v>0.83992580999422373</v>
      </c>
    </row>
    <row r="524" spans="1:16" s="14" customFormat="1" ht="16.5" customHeight="1">
      <c r="A524" s="154">
        <v>85184</v>
      </c>
      <c r="B524" s="700" t="s">
        <v>373</v>
      </c>
      <c r="C524" s="701"/>
      <c r="D524" s="5">
        <v>145303</v>
      </c>
      <c r="E524" s="365">
        <v>267372.19</v>
      </c>
      <c r="F524" s="5">
        <v>152850.45000000001</v>
      </c>
      <c r="G524" s="113">
        <f t="shared" si="42"/>
        <v>1.0519428366929795</v>
      </c>
      <c r="H524" s="113">
        <f t="shared" si="43"/>
        <v>0.57167669532123</v>
      </c>
      <c r="I524" s="48">
        <f>F524/F522</f>
        <v>0.16007419000577616</v>
      </c>
    </row>
    <row r="525" spans="1:16" s="14" customFormat="1" ht="16.5" customHeight="1">
      <c r="I525" s="161"/>
    </row>
    <row r="526" spans="1:16" s="14" customFormat="1" ht="16.5" customHeight="1">
      <c r="I526" s="161"/>
      <c r="P526" s="434"/>
    </row>
    <row r="527" spans="1:16" s="14" customFormat="1" ht="16.5" customHeight="1">
      <c r="I527" s="161"/>
      <c r="P527" s="434"/>
    </row>
    <row r="528" spans="1:16" s="14" customFormat="1" ht="16.5" customHeight="1">
      <c r="I528" s="161"/>
      <c r="P528" s="434"/>
    </row>
    <row r="529" spans="1:16" s="14" customFormat="1" ht="16.5" customHeight="1">
      <c r="I529" s="161"/>
      <c r="P529" s="434"/>
    </row>
    <row r="530" spans="1:16" s="14" customFormat="1" ht="16.5" customHeight="1">
      <c r="I530" s="161"/>
    </row>
    <row r="531" spans="1:16" s="14" customFormat="1" ht="16.5" customHeight="1">
      <c r="I531" s="161"/>
    </row>
    <row r="532" spans="1:16" s="14" customFormat="1" ht="16.5" customHeight="1">
      <c r="I532" s="193">
        <v>9</v>
      </c>
    </row>
    <row r="533" spans="1:16" s="14" customFormat="1" ht="16.5" customHeight="1">
      <c r="I533" s="161"/>
    </row>
    <row r="534" spans="1:16" s="14" customFormat="1" ht="16.5" customHeight="1">
      <c r="A534" s="464">
        <v>920</v>
      </c>
      <c r="B534" s="689" t="s">
        <v>75</v>
      </c>
      <c r="C534" s="690"/>
      <c r="D534" s="128">
        <f t="shared" ref="D534" si="53">D535+D536+D537+D538</f>
        <v>11496408.67</v>
      </c>
      <c r="E534" s="128">
        <f t="shared" ref="E534:F534" si="54">E535+E536+E537+E538</f>
        <v>17539034.579999998</v>
      </c>
      <c r="F534" s="128">
        <f t="shared" si="54"/>
        <v>14085903.719999999</v>
      </c>
      <c r="G534" s="118">
        <f t="shared" ref="G534:G539" si="55">F534/D534</f>
        <v>1.2252438239045307</v>
      </c>
      <c r="H534" s="118">
        <f t="shared" ref="H534:H539" si="56">F534/E534</f>
        <v>0.80311739256517278</v>
      </c>
      <c r="I534" s="41">
        <f>F534/F539</f>
        <v>0.46841384867474062</v>
      </c>
    </row>
    <row r="535" spans="1:16" s="14" customFormat="1" ht="16.5" customHeight="1">
      <c r="A535" s="448">
        <v>92095</v>
      </c>
      <c r="B535" s="700" t="s">
        <v>173</v>
      </c>
      <c r="C535" s="701"/>
      <c r="D535" s="5">
        <v>598689.25</v>
      </c>
      <c r="E535" s="365">
        <v>882195.89</v>
      </c>
      <c r="F535" s="5">
        <v>521754.67</v>
      </c>
      <c r="G535" s="113">
        <f t="shared" si="55"/>
        <v>0.87149497005332899</v>
      </c>
      <c r="H535" s="113">
        <f t="shared" si="56"/>
        <v>0.59142722825425997</v>
      </c>
      <c r="I535" s="48">
        <f>F535/F534</f>
        <v>3.7040908440910458E-2</v>
      </c>
    </row>
    <row r="536" spans="1:16" s="14" customFormat="1" ht="16.5" customHeight="1">
      <c r="A536" s="448">
        <v>92570</v>
      </c>
      <c r="B536" s="700" t="s">
        <v>174</v>
      </c>
      <c r="C536" s="701"/>
      <c r="D536" s="5">
        <v>676287.24</v>
      </c>
      <c r="E536" s="365">
        <v>1160124.3</v>
      </c>
      <c r="F536" s="5">
        <v>804225.24</v>
      </c>
      <c r="G536" s="113">
        <f t="shared" si="55"/>
        <v>1.1891770130100341</v>
      </c>
      <c r="H536" s="113">
        <f t="shared" si="56"/>
        <v>0.6932233382233266</v>
      </c>
      <c r="I536" s="48">
        <f>F536/F534</f>
        <v>5.7094330330975746E-2</v>
      </c>
    </row>
    <row r="537" spans="1:16" s="14" customFormat="1" ht="16.5" customHeight="1">
      <c r="A537" s="448">
        <v>93540</v>
      </c>
      <c r="B537" s="700" t="s">
        <v>175</v>
      </c>
      <c r="C537" s="701"/>
      <c r="D537" s="5">
        <v>6745314.8499999996</v>
      </c>
      <c r="E537" s="365">
        <v>9843214.1199999992</v>
      </c>
      <c r="F537" s="5">
        <v>8195106.0099999998</v>
      </c>
      <c r="G537" s="113">
        <f t="shared" si="55"/>
        <v>1.2149330597963119</v>
      </c>
      <c r="H537" s="113">
        <f t="shared" si="56"/>
        <v>0.83256402940059182</v>
      </c>
      <c r="I537" s="48">
        <f>F537/F534</f>
        <v>0.58179483353731176</v>
      </c>
      <c r="K537" s="434"/>
      <c r="L537" s="434"/>
      <c r="N537" s="434"/>
      <c r="O537" s="434"/>
      <c r="P537" s="434"/>
    </row>
    <row r="538" spans="1:16" s="14" customFormat="1" ht="16.5" customHeight="1">
      <c r="A538" s="448">
        <v>94740</v>
      </c>
      <c r="B538" s="700" t="s">
        <v>176</v>
      </c>
      <c r="C538" s="701"/>
      <c r="D538" s="5">
        <v>3476117.33</v>
      </c>
      <c r="E538" s="365">
        <v>5653500.2699999996</v>
      </c>
      <c r="F538" s="5">
        <v>4564817.8</v>
      </c>
      <c r="G538" s="113">
        <f t="shared" si="55"/>
        <v>1.3131943966920125</v>
      </c>
      <c r="H538" s="113">
        <f t="shared" si="56"/>
        <v>0.80743213619763388</v>
      </c>
      <c r="I538" s="48">
        <f>F538/F534</f>
        <v>0.32406992769080212</v>
      </c>
      <c r="K538" s="434"/>
      <c r="L538" s="434"/>
      <c r="N538" s="434"/>
      <c r="O538" s="434"/>
      <c r="P538" s="434"/>
    </row>
    <row r="539" spans="1:16" s="14" customFormat="1" ht="18" customHeight="1">
      <c r="A539" s="464"/>
      <c r="B539" s="471" t="s">
        <v>80</v>
      </c>
      <c r="C539" s="472"/>
      <c r="D539" s="335">
        <f>D498+D499+D503+D504+D505+D506+D507+D510+D511+D512+D513+D516+D517+D520+D521+D522+D534</f>
        <v>29704065.43</v>
      </c>
      <c r="E539" s="335">
        <f>E498+E499+E503+E504+E505+E506+E507+E510+E511+E512+E513+E516+E517+E520+E521+E522+E534</f>
        <v>46083186.109999999</v>
      </c>
      <c r="F539" s="335">
        <f>F498+F499+F503+F504+F505+F506+F507+F510+F511+F512+F513+F516+F517+F520+F521+F522+F534</f>
        <v>30071492.890000001</v>
      </c>
      <c r="G539" s="118">
        <f t="shared" si="55"/>
        <v>1.0123696017592565</v>
      </c>
      <c r="H539" s="118">
        <f t="shared" si="56"/>
        <v>0.65254804253811172</v>
      </c>
      <c r="I539" s="41">
        <f>I498+I499+I503+I504+I505+I506+I507+I510+I511+I512+I513+I516+I517+I520+I521+I522+I534</f>
        <v>1</v>
      </c>
      <c r="L539" s="434"/>
      <c r="N539" s="434"/>
      <c r="O539" s="434"/>
      <c r="P539" s="434"/>
    </row>
    <row r="540" spans="1:16" s="14" customFormat="1" ht="16.5" customHeight="1">
      <c r="A540" s="100"/>
      <c r="B540" s="129"/>
      <c r="C540" s="130"/>
      <c r="D540" s="130"/>
      <c r="E540" s="130"/>
      <c r="F540" s="131"/>
      <c r="G540" s="131"/>
      <c r="H540" s="132"/>
      <c r="I540" s="17"/>
      <c r="L540" s="434"/>
      <c r="N540" s="434"/>
      <c r="O540" s="434"/>
      <c r="P540" s="434"/>
    </row>
    <row r="541" spans="1:16" s="14" customFormat="1" ht="16.5" customHeight="1">
      <c r="A541" s="622" t="s">
        <v>666</v>
      </c>
      <c r="B541" s="622"/>
      <c r="C541" s="622"/>
      <c r="D541" s="622"/>
      <c r="E541" s="622"/>
      <c r="F541" s="622"/>
      <c r="G541" s="622"/>
      <c r="H541" s="622"/>
      <c r="I541" s="622"/>
    </row>
    <row r="542" spans="1:16" s="14" customFormat="1" ht="16.5" customHeight="1">
      <c r="A542" s="435" t="s">
        <v>667</v>
      </c>
      <c r="B542" s="17"/>
      <c r="C542" s="17"/>
      <c r="D542" s="17"/>
      <c r="E542" s="17"/>
      <c r="F542" s="435"/>
      <c r="G542" s="435"/>
      <c r="H542" s="435"/>
      <c r="I542" s="435"/>
      <c r="L542" s="359"/>
    </row>
    <row r="543" spans="1:16" s="14" customFormat="1" ht="16.5" customHeight="1">
      <c r="A543" s="435"/>
      <c r="B543" s="435"/>
      <c r="C543" s="435"/>
      <c r="D543" s="435"/>
      <c r="E543" s="133"/>
      <c r="F543" s="17"/>
      <c r="G543" s="435"/>
      <c r="H543" s="435"/>
      <c r="I543" s="33"/>
    </row>
    <row r="544" spans="1:16" s="14" customFormat="1" ht="16.5" customHeight="1">
      <c r="A544" s="435"/>
      <c r="B544" s="435" t="s">
        <v>177</v>
      </c>
      <c r="C544" s="435"/>
      <c r="D544" s="435"/>
      <c r="E544" s="435"/>
      <c r="F544" s="435"/>
      <c r="G544" s="435"/>
      <c r="H544" s="435"/>
      <c r="I544" s="435"/>
      <c r="O544" s="367"/>
    </row>
    <row r="545" spans="1:18" s="14" customFormat="1" ht="16.5" customHeight="1">
      <c r="A545" s="450"/>
      <c r="B545" s="134"/>
      <c r="C545" s="12"/>
      <c r="D545" s="609" t="s">
        <v>81</v>
      </c>
      <c r="E545" s="609"/>
      <c r="F545" s="609"/>
      <c r="G545" s="450"/>
      <c r="H545" s="450"/>
      <c r="I545" s="12"/>
      <c r="N545" s="367"/>
    </row>
    <row r="546" spans="1:18" s="14" customFormat="1" ht="16.5" customHeight="1">
      <c r="A546" s="450"/>
      <c r="B546" s="134"/>
      <c r="C546" s="12"/>
      <c r="D546" s="441"/>
      <c r="E546" s="441"/>
      <c r="F546" s="441"/>
      <c r="G546" s="450"/>
      <c r="H546" s="450"/>
      <c r="I546" s="12"/>
    </row>
    <row r="547" spans="1:18" s="14" customFormat="1" ht="16.5" customHeight="1">
      <c r="A547" s="468" t="s">
        <v>44</v>
      </c>
      <c r="B547" s="610" t="s">
        <v>45</v>
      </c>
      <c r="C547" s="611"/>
      <c r="D547" s="332" t="s">
        <v>82</v>
      </c>
      <c r="E547" s="445" t="s">
        <v>148</v>
      </c>
      <c r="F547" s="34" t="s">
        <v>83</v>
      </c>
      <c r="G547" s="614" t="s">
        <v>48</v>
      </c>
      <c r="H547" s="615"/>
      <c r="I547" s="436" t="s">
        <v>49</v>
      </c>
      <c r="K547" s="434"/>
      <c r="L547" s="434"/>
      <c r="M547" s="434"/>
    </row>
    <row r="548" spans="1:18" s="14" customFormat="1" ht="16.5" customHeight="1">
      <c r="A548" s="484" t="s">
        <v>178</v>
      </c>
      <c r="B548" s="612"/>
      <c r="C548" s="613"/>
      <c r="D548" s="333" t="s">
        <v>568</v>
      </c>
      <c r="E548" s="35" t="s">
        <v>616</v>
      </c>
      <c r="F548" s="35" t="s">
        <v>656</v>
      </c>
      <c r="G548" s="20" t="s">
        <v>51</v>
      </c>
      <c r="H548" s="20" t="s">
        <v>52</v>
      </c>
      <c r="I548" s="437"/>
      <c r="K548" s="434"/>
      <c r="L548" s="434"/>
      <c r="M548" s="434"/>
    </row>
    <row r="549" spans="1:18" s="14" customFormat="1" ht="16.5" customHeight="1">
      <c r="A549" s="135">
        <v>1</v>
      </c>
      <c r="B549" s="491">
        <v>2</v>
      </c>
      <c r="C549" s="492"/>
      <c r="D549" s="136">
        <v>3</v>
      </c>
      <c r="E549" s="136">
        <v>4</v>
      </c>
      <c r="F549" s="136">
        <v>5</v>
      </c>
      <c r="G549" s="136">
        <v>6</v>
      </c>
      <c r="H549" s="136">
        <v>7</v>
      </c>
      <c r="I549" s="135">
        <v>8</v>
      </c>
      <c r="K549" s="434"/>
      <c r="L549" s="434"/>
      <c r="M549" s="434"/>
    </row>
    <row r="550" spans="1:18" s="14" customFormat="1" ht="16.5" customHeight="1">
      <c r="A550" s="53">
        <v>111</v>
      </c>
      <c r="B550" s="624" t="s">
        <v>179</v>
      </c>
      <c r="C550" s="625"/>
      <c r="D550" s="115">
        <v>14920840.99</v>
      </c>
      <c r="E550" s="365">
        <v>21325746.600000001</v>
      </c>
      <c r="F550" s="115">
        <v>17579642.739999998</v>
      </c>
      <c r="G550" s="137">
        <f t="shared" ref="G550:G556" si="57">F550/D550</f>
        <v>1.1781938264593756</v>
      </c>
      <c r="H550" s="137">
        <f t="shared" ref="H550:H556" si="58">F550/E550</f>
        <v>0.82433891153897498</v>
      </c>
      <c r="I550" s="114">
        <f>F550/F556</f>
        <v>0.58459494526279232</v>
      </c>
      <c r="K550" s="434"/>
      <c r="L550" s="434"/>
      <c r="M550" s="434"/>
    </row>
    <row r="551" spans="1:18" s="14" customFormat="1" ht="16.5" customHeight="1">
      <c r="A551" s="53">
        <v>130</v>
      </c>
      <c r="B551" s="624" t="s">
        <v>180</v>
      </c>
      <c r="C551" s="625"/>
      <c r="D551" s="115">
        <v>3960566.79</v>
      </c>
      <c r="E551" s="365">
        <v>5874111.4400000004</v>
      </c>
      <c r="F551" s="115">
        <v>3982809.91</v>
      </c>
      <c r="G551" s="137">
        <f t="shared" si="57"/>
        <v>1.0056161456628283</v>
      </c>
      <c r="H551" s="137">
        <f t="shared" si="58"/>
        <v>0.67802763884915329</v>
      </c>
      <c r="I551" s="114">
        <f>F551/F556</f>
        <v>0.13244470184998522</v>
      </c>
      <c r="K551" s="434"/>
      <c r="L551" s="434"/>
      <c r="M551" s="434"/>
    </row>
    <row r="552" spans="1:18" s="14" customFormat="1" ht="16.5" customHeight="1">
      <c r="A552" s="53">
        <v>132</v>
      </c>
      <c r="B552" s="624" t="s">
        <v>181</v>
      </c>
      <c r="C552" s="625"/>
      <c r="D552" s="115">
        <v>726632.26</v>
      </c>
      <c r="E552" s="5">
        <v>1107240</v>
      </c>
      <c r="F552" s="115">
        <v>832352.97</v>
      </c>
      <c r="G552" s="137">
        <f t="shared" si="57"/>
        <v>1.1454941045419591</v>
      </c>
      <c r="H552" s="137">
        <f t="shared" si="58"/>
        <v>0.75173672374552936</v>
      </c>
      <c r="I552" s="114">
        <f>F552/F556</f>
        <v>2.7679136950224087E-2</v>
      </c>
      <c r="K552" s="434"/>
      <c r="L552" s="434"/>
      <c r="M552" s="434"/>
    </row>
    <row r="553" spans="1:18" s="14" customFormat="1" ht="16.5" customHeight="1">
      <c r="A553" s="53">
        <v>200</v>
      </c>
      <c r="B553" s="624" t="s">
        <v>182</v>
      </c>
      <c r="C553" s="625"/>
      <c r="D553" s="115">
        <v>1057403.42</v>
      </c>
      <c r="E553" s="5">
        <v>1395113.57</v>
      </c>
      <c r="F553" s="115">
        <v>1227301.76</v>
      </c>
      <c r="G553" s="137">
        <f t="shared" si="57"/>
        <v>1.1606750430218962</v>
      </c>
      <c r="H553" s="137">
        <f t="shared" si="58"/>
        <v>0.8797145883972729</v>
      </c>
      <c r="I553" s="114">
        <f>F553/F556</f>
        <v>4.0812797837786366E-2</v>
      </c>
      <c r="K553" s="434"/>
      <c r="L553" s="434"/>
      <c r="M553" s="434"/>
    </row>
    <row r="554" spans="1:18" s="14" customFormat="1" ht="16.5" customHeight="1">
      <c r="A554" s="53">
        <v>300</v>
      </c>
      <c r="B554" s="624" t="s">
        <v>183</v>
      </c>
      <c r="C554" s="625"/>
      <c r="D554" s="115">
        <v>9038621.9700000007</v>
      </c>
      <c r="E554" s="5">
        <v>16380974.5</v>
      </c>
      <c r="F554" s="115">
        <v>6449385.5099999998</v>
      </c>
      <c r="G554" s="137">
        <f t="shared" si="57"/>
        <v>0.71353636996945891</v>
      </c>
      <c r="H554" s="137">
        <f t="shared" si="58"/>
        <v>0.39371195590347813</v>
      </c>
      <c r="I554" s="114">
        <f>F554/F556</f>
        <v>0.21446841809921197</v>
      </c>
      <c r="K554" s="434"/>
      <c r="L554" s="434"/>
      <c r="M554" s="434"/>
    </row>
    <row r="555" spans="1:18" s="14" customFormat="1" ht="16.5" customHeight="1">
      <c r="A555" s="53">
        <v>38</v>
      </c>
      <c r="B555" s="425" t="s">
        <v>490</v>
      </c>
      <c r="C555" s="426"/>
      <c r="D555" s="115">
        <v>0</v>
      </c>
      <c r="E555" s="115">
        <v>0</v>
      </c>
      <c r="F555" s="115">
        <v>0</v>
      </c>
      <c r="G555" s="137" t="e">
        <f t="shared" si="57"/>
        <v>#DIV/0!</v>
      </c>
      <c r="H555" s="137" t="e">
        <f t="shared" si="58"/>
        <v>#DIV/0!</v>
      </c>
      <c r="I555" s="114">
        <f>F555/F556</f>
        <v>0</v>
      </c>
      <c r="K555" s="434"/>
      <c r="L555" s="434"/>
      <c r="M555" s="434"/>
    </row>
    <row r="556" spans="1:18" s="14" customFormat="1" ht="18" customHeight="1">
      <c r="A556" s="116"/>
      <c r="B556" s="626" t="s">
        <v>80</v>
      </c>
      <c r="C556" s="627"/>
      <c r="D556" s="338">
        <f>D550+D551+D552+D553+D554</f>
        <v>29704065.43</v>
      </c>
      <c r="E556" s="338">
        <f>E550+E551+E552+E553+E554+E555</f>
        <v>46083186.109999999</v>
      </c>
      <c r="F556" s="338">
        <f>F550+F551+F552+F553+F554</f>
        <v>30071492.890000001</v>
      </c>
      <c r="G556" s="139">
        <f t="shared" si="57"/>
        <v>1.0123696017592565</v>
      </c>
      <c r="H556" s="139">
        <f t="shared" si="58"/>
        <v>0.65254804253811172</v>
      </c>
      <c r="I556" s="108">
        <f>SUM(I550:I555)</f>
        <v>1</v>
      </c>
      <c r="K556" s="434"/>
      <c r="L556" s="434"/>
      <c r="M556" s="434"/>
    </row>
    <row r="557" spans="1:18" s="14" customFormat="1" ht="16.5" customHeight="1">
      <c r="A557" s="140"/>
      <c r="B557" s="454"/>
      <c r="C557" s="454"/>
      <c r="D557" s="141"/>
      <c r="E557" s="141"/>
      <c r="F557" s="141"/>
      <c r="G557" s="142"/>
      <c r="H557" s="142"/>
      <c r="I557" s="17"/>
      <c r="L557" s="434"/>
      <c r="N557" s="434"/>
      <c r="O557" s="434"/>
      <c r="P557" s="434"/>
      <c r="Q557" s="434"/>
      <c r="R557" s="434"/>
    </row>
    <row r="558" spans="1:18" s="14" customFormat="1" ht="16.5" customHeight="1">
      <c r="A558" s="17"/>
      <c r="B558" s="12" t="s">
        <v>668</v>
      </c>
      <c r="C558" s="12"/>
      <c r="D558" s="12"/>
      <c r="E558" s="12"/>
      <c r="F558" s="12"/>
      <c r="G558" s="12"/>
      <c r="H558" s="12"/>
      <c r="I558" s="17"/>
      <c r="L558" s="434"/>
      <c r="N558" s="434"/>
      <c r="O558" s="434"/>
      <c r="P558" s="434"/>
      <c r="Q558" s="434"/>
      <c r="R558" s="434"/>
    </row>
    <row r="559" spans="1:18" s="14" customFormat="1" ht="16.5" customHeight="1">
      <c r="A559" s="17"/>
      <c r="B559" s="12" t="s">
        <v>669</v>
      </c>
      <c r="C559" s="12"/>
      <c r="D559" s="12"/>
      <c r="E559" s="12"/>
      <c r="F559" s="12"/>
      <c r="G559" s="12"/>
      <c r="H559" s="12"/>
      <c r="I559" s="17"/>
    </row>
    <row r="560" spans="1:18" s="14" customFormat="1" ht="16.5" customHeight="1">
      <c r="A560" s="622" t="s">
        <v>670</v>
      </c>
      <c r="B560" s="622"/>
      <c r="C560" s="622"/>
      <c r="D560" s="622"/>
      <c r="E560" s="622"/>
      <c r="F560" s="622"/>
      <c r="G560" s="622"/>
      <c r="H560" s="622"/>
      <c r="I560" s="622"/>
    </row>
    <row r="561" spans="1:9" s="14" customFormat="1" ht="16.5" customHeight="1">
      <c r="A561" s="622" t="s">
        <v>671</v>
      </c>
      <c r="B561" s="622"/>
      <c r="C561" s="622"/>
      <c r="D561" s="622"/>
      <c r="E561" s="622"/>
      <c r="F561" s="622"/>
      <c r="G561" s="622"/>
      <c r="H561" s="622"/>
      <c r="I561" s="622"/>
    </row>
    <row r="562" spans="1:9" s="14" customFormat="1" ht="15.75" customHeight="1">
      <c r="A562" s="622" t="s">
        <v>672</v>
      </c>
      <c r="B562" s="622"/>
      <c r="C562" s="622"/>
      <c r="D562" s="622"/>
      <c r="E562" s="622"/>
      <c r="F562" s="622"/>
      <c r="G562" s="622"/>
      <c r="H562" s="622"/>
      <c r="I562" s="622"/>
    </row>
    <row r="563" spans="1:9" s="14" customFormat="1" ht="16.5" customHeight="1">
      <c r="A563" s="622" t="s">
        <v>673</v>
      </c>
      <c r="B563" s="622"/>
      <c r="C563" s="622"/>
      <c r="D563" s="622"/>
      <c r="E563" s="622"/>
      <c r="F563" s="622"/>
      <c r="G563" s="622"/>
      <c r="H563" s="622"/>
      <c r="I563" s="622"/>
    </row>
    <row r="564" spans="1:9" s="14" customFormat="1" ht="16.5" customHeight="1">
      <c r="A564" s="622" t="s">
        <v>674</v>
      </c>
      <c r="B564" s="622"/>
      <c r="C564" s="622"/>
      <c r="D564" s="622"/>
      <c r="E564" s="622"/>
      <c r="F564" s="622"/>
      <c r="G564" s="622"/>
      <c r="H564" s="622"/>
      <c r="I564" s="622"/>
    </row>
    <row r="565" spans="1:9" s="14" customFormat="1" ht="16.5" customHeight="1">
      <c r="A565" s="622" t="s">
        <v>675</v>
      </c>
      <c r="B565" s="622"/>
      <c r="C565" s="622"/>
      <c r="D565" s="622"/>
      <c r="E565" s="622"/>
      <c r="F565" s="622"/>
      <c r="G565" s="622"/>
      <c r="H565" s="622"/>
      <c r="I565" s="622"/>
    </row>
    <row r="566" spans="1:9" s="14" customFormat="1" ht="16.5" customHeight="1">
      <c r="A566" s="622" t="s">
        <v>686</v>
      </c>
      <c r="B566" s="622"/>
      <c r="C566" s="622"/>
      <c r="D566" s="622"/>
      <c r="E566" s="622"/>
      <c r="F566" s="622"/>
      <c r="G566" s="622"/>
      <c r="H566" s="622"/>
      <c r="I566" s="622"/>
    </row>
    <row r="567" spans="1:9" s="14" customFormat="1" ht="16.5" customHeight="1">
      <c r="A567" s="622" t="s">
        <v>676</v>
      </c>
      <c r="B567" s="622"/>
      <c r="C567" s="622"/>
      <c r="D567" s="622"/>
      <c r="E567" s="622"/>
      <c r="F567" s="622"/>
      <c r="G567" s="622"/>
      <c r="H567" s="622"/>
      <c r="I567" s="622"/>
    </row>
    <row r="568" spans="1:9" s="14" customFormat="1" ht="16.5" customHeight="1">
      <c r="A568" s="622" t="s">
        <v>677</v>
      </c>
      <c r="B568" s="622"/>
      <c r="C568" s="622"/>
      <c r="D568" s="622"/>
      <c r="E568" s="622"/>
      <c r="F568" s="622"/>
      <c r="G568" s="622"/>
      <c r="H568" s="622"/>
      <c r="I568" s="622"/>
    </row>
    <row r="569" spans="1:9" s="14" customFormat="1" ht="16.5" customHeight="1">
      <c r="A569" s="622" t="s">
        <v>678</v>
      </c>
      <c r="B569" s="622"/>
      <c r="C569" s="622"/>
      <c r="D569" s="622"/>
      <c r="E569" s="622"/>
      <c r="F569" s="622"/>
      <c r="G569" s="622"/>
      <c r="H569" s="622"/>
      <c r="I569" s="622"/>
    </row>
    <row r="570" spans="1:9" s="14" customFormat="1" ht="16.5" customHeight="1">
      <c r="A570" s="622" t="s">
        <v>679</v>
      </c>
      <c r="B570" s="622"/>
      <c r="C570" s="622"/>
      <c r="D570" s="622"/>
      <c r="E570" s="622"/>
      <c r="F570" s="622"/>
      <c r="G570" s="622"/>
      <c r="H570" s="622"/>
      <c r="I570" s="622"/>
    </row>
    <row r="571" spans="1:9" s="14" customFormat="1" ht="16.5" customHeight="1">
      <c r="A571" s="622" t="s">
        <v>680</v>
      </c>
      <c r="B571" s="622"/>
      <c r="C571" s="622"/>
      <c r="D571" s="622"/>
      <c r="E571" s="622"/>
      <c r="F571" s="622"/>
      <c r="G571" s="622"/>
      <c r="H571" s="622"/>
      <c r="I571" s="622"/>
    </row>
    <row r="572" spans="1:9" s="14" customFormat="1" ht="16.5" customHeight="1">
      <c r="A572" s="435"/>
      <c r="B572" s="435"/>
      <c r="C572" s="435"/>
      <c r="D572" s="435"/>
      <c r="E572" s="435"/>
      <c r="F572" s="435"/>
      <c r="G572" s="435"/>
      <c r="H572" s="435"/>
      <c r="I572" s="435"/>
    </row>
    <row r="573" spans="1:9" s="14" customFormat="1" ht="16.5" customHeight="1">
      <c r="A573" s="435"/>
      <c r="B573" s="435"/>
      <c r="C573" s="435"/>
      <c r="D573" s="435"/>
      <c r="E573" s="435"/>
      <c r="F573" s="435"/>
      <c r="G573" s="435"/>
      <c r="H573" s="435"/>
      <c r="I573" s="435"/>
    </row>
    <row r="574" spans="1:9" s="14" customFormat="1" ht="16.5" customHeight="1">
      <c r="A574" s="435"/>
      <c r="B574" s="435"/>
      <c r="C574" s="435"/>
      <c r="D574" s="435"/>
      <c r="E574" s="435"/>
      <c r="F574" s="435"/>
      <c r="G574" s="435"/>
      <c r="H574" s="435"/>
      <c r="I574" s="435"/>
    </row>
    <row r="575" spans="1:9" s="14" customFormat="1" ht="16.5" customHeight="1">
      <c r="A575" s="435"/>
      <c r="B575" s="435"/>
      <c r="C575" s="435"/>
      <c r="D575" s="435"/>
      <c r="E575" s="435"/>
      <c r="F575" s="435"/>
      <c r="G575" s="435"/>
      <c r="H575" s="435"/>
      <c r="I575" s="435"/>
    </row>
    <row r="576" spans="1:9" s="14" customFormat="1" ht="16.5" customHeight="1">
      <c r="A576" s="435"/>
      <c r="B576" s="435"/>
      <c r="C576" s="435"/>
      <c r="D576" s="435"/>
      <c r="E576" s="435"/>
      <c r="F576" s="435"/>
      <c r="G576" s="435"/>
      <c r="H576" s="435"/>
      <c r="I576" s="435"/>
    </row>
    <row r="577" spans="1:9" s="14" customFormat="1" ht="16.5" customHeight="1">
      <c r="A577" s="435"/>
      <c r="B577" s="435"/>
      <c r="C577" s="435"/>
      <c r="D577" s="435"/>
      <c r="E577" s="435"/>
      <c r="F577" s="435"/>
      <c r="G577" s="435"/>
      <c r="H577" s="435"/>
      <c r="I577" s="435"/>
    </row>
    <row r="578" spans="1:9" s="14" customFormat="1" ht="16.5" customHeight="1">
      <c r="A578" s="435"/>
      <c r="B578" s="435"/>
      <c r="C578" s="435"/>
      <c r="D578" s="435"/>
      <c r="E578" s="435"/>
      <c r="F578" s="435"/>
      <c r="G578" s="435"/>
      <c r="H578" s="435"/>
      <c r="I578" s="435"/>
    </row>
    <row r="579" spans="1:9" s="14" customFormat="1" ht="16.5" customHeight="1">
      <c r="A579" s="435"/>
      <c r="B579" s="435"/>
      <c r="C579" s="435"/>
      <c r="D579" s="435"/>
      <c r="E579" s="435"/>
      <c r="F579" s="435"/>
      <c r="G579" s="435"/>
      <c r="H579" s="435"/>
      <c r="I579" s="435"/>
    </row>
    <row r="580" spans="1:9" s="14" customFormat="1" ht="16.5" customHeight="1">
      <c r="A580" s="435"/>
      <c r="B580" s="435"/>
      <c r="C580" s="435"/>
      <c r="D580" s="435"/>
      <c r="E580" s="435"/>
      <c r="F580" s="435"/>
      <c r="G580" s="435"/>
      <c r="H580" s="435"/>
      <c r="I580" s="435"/>
    </row>
    <row r="581" spans="1:9" s="14" customFormat="1" ht="16.5" customHeight="1">
      <c r="A581" s="435"/>
      <c r="B581" s="435"/>
      <c r="C581" s="435"/>
      <c r="D581" s="435"/>
      <c r="E581" s="435"/>
      <c r="F581" s="435"/>
      <c r="G581" s="435"/>
      <c r="H581" s="435"/>
      <c r="I581" s="435"/>
    </row>
    <row r="582" spans="1:9" s="14" customFormat="1" ht="16.5" customHeight="1">
      <c r="A582" s="435"/>
      <c r="B582" s="435"/>
      <c r="C582" s="435"/>
      <c r="D582" s="435"/>
      <c r="E582" s="435"/>
      <c r="F582" s="435"/>
      <c r="G582" s="435"/>
      <c r="H582" s="435"/>
      <c r="I582" s="435"/>
    </row>
    <row r="583" spans="1:9" s="14" customFormat="1" ht="16.5" customHeight="1">
      <c r="A583" s="435"/>
      <c r="B583" s="435"/>
      <c r="C583" s="435"/>
      <c r="D583" s="435"/>
      <c r="E583" s="435"/>
      <c r="F583" s="435"/>
      <c r="G583" s="435"/>
      <c r="H583" s="435"/>
      <c r="I583" s="435"/>
    </row>
    <row r="584" spans="1:9" s="14" customFormat="1" ht="16.5" customHeight="1">
      <c r="A584" s="435"/>
      <c r="B584" s="435"/>
      <c r="C584" s="435"/>
      <c r="D584" s="435"/>
      <c r="E584" s="435"/>
      <c r="F584" s="435"/>
      <c r="G584" s="435"/>
      <c r="H584" s="435"/>
      <c r="I584" s="435"/>
    </row>
    <row r="585" spans="1:9" s="14" customFormat="1" ht="16.5" customHeight="1">
      <c r="A585" s="435"/>
      <c r="B585" s="435"/>
      <c r="C585" s="435"/>
      <c r="D585" s="435"/>
      <c r="E585" s="435"/>
      <c r="F585" s="435"/>
      <c r="G585" s="435"/>
      <c r="H585" s="435"/>
      <c r="I585" s="435"/>
    </row>
    <row r="586" spans="1:9" s="14" customFormat="1" ht="16.5" customHeight="1">
      <c r="A586" s="435"/>
      <c r="B586" s="435"/>
      <c r="C586" s="435"/>
      <c r="D586" s="435"/>
      <c r="E586" s="435"/>
      <c r="F586" s="435"/>
      <c r="G586" s="435"/>
      <c r="H586" s="435"/>
      <c r="I586" s="435"/>
    </row>
    <row r="587" spans="1:9" s="14" customFormat="1" ht="16.5" customHeight="1">
      <c r="A587" s="435"/>
      <c r="B587" s="435"/>
      <c r="C587" s="435"/>
      <c r="D587" s="435"/>
      <c r="E587" s="435"/>
      <c r="F587" s="435"/>
      <c r="G587" s="435"/>
      <c r="H587" s="435"/>
      <c r="I587" s="435"/>
    </row>
    <row r="588" spans="1:9" s="14" customFormat="1" ht="16.5" customHeight="1">
      <c r="A588" s="435"/>
      <c r="B588" s="435"/>
      <c r="C588" s="435"/>
      <c r="D588" s="435"/>
      <c r="E588" s="435"/>
      <c r="F588" s="435"/>
      <c r="G588" s="435"/>
      <c r="H588" s="435"/>
      <c r="I588" s="435"/>
    </row>
    <row r="589" spans="1:9" s="14" customFormat="1" ht="13.5" customHeight="1">
      <c r="A589" s="435"/>
      <c r="B589" s="435"/>
      <c r="C589" s="435"/>
      <c r="D589" s="435"/>
      <c r="E589" s="435"/>
      <c r="F589" s="435"/>
      <c r="G589" s="435"/>
      <c r="H589" s="435"/>
      <c r="I589" s="435"/>
    </row>
    <row r="590" spans="1:9" s="14" customFormat="1" ht="16.5" customHeight="1">
      <c r="A590" s="435"/>
      <c r="B590" s="435"/>
      <c r="C590" s="435"/>
      <c r="D590" s="435"/>
      <c r="E590" s="435"/>
      <c r="F590" s="435"/>
      <c r="G590" s="435"/>
      <c r="H590" s="435"/>
      <c r="I590" s="435"/>
    </row>
    <row r="591" spans="1:9" s="14" customFormat="1" ht="16.5" customHeight="1">
      <c r="A591" s="435"/>
      <c r="B591" s="435"/>
      <c r="C591" s="435"/>
      <c r="D591" s="435"/>
      <c r="E591" s="435"/>
      <c r="F591" s="435"/>
      <c r="G591" s="435"/>
      <c r="H591" s="435"/>
      <c r="I591" s="193">
        <v>10</v>
      </c>
    </row>
    <row r="592" spans="1:9" s="14" customFormat="1" ht="16.5" customHeight="1">
      <c r="A592" s="435"/>
      <c r="B592" s="435"/>
      <c r="C592" s="435"/>
      <c r="D592" s="435"/>
      <c r="E592" s="435"/>
      <c r="F592" s="435"/>
      <c r="G592" s="435"/>
      <c r="H592" s="435"/>
      <c r="I592" s="435"/>
    </row>
    <row r="593" spans="1:9" s="14" customFormat="1" ht="16.5" customHeight="1">
      <c r="A593" s="435"/>
      <c r="B593" s="435"/>
      <c r="C593" s="435"/>
      <c r="D593" s="435"/>
      <c r="E593" s="435"/>
      <c r="F593" s="435"/>
      <c r="G593" s="435"/>
      <c r="H593" s="435"/>
      <c r="I593" s="435"/>
    </row>
    <row r="594" spans="1:9" s="14" customFormat="1" ht="16.5" customHeight="1">
      <c r="A594" s="450"/>
      <c r="B594" s="712" t="s">
        <v>184</v>
      </c>
      <c r="C594" s="712"/>
      <c r="D594" s="712"/>
      <c r="E594" s="450"/>
      <c r="F594" s="450" t="s">
        <v>185</v>
      </c>
      <c r="G594" s="450"/>
      <c r="H594" s="453"/>
      <c r="I594" s="12"/>
    </row>
    <row r="595" spans="1:9" s="14" customFormat="1" ht="16.5" customHeight="1">
      <c r="A595" s="450"/>
      <c r="B595" s="143"/>
      <c r="C595" s="143"/>
      <c r="D595" s="143"/>
      <c r="E595" s="450"/>
      <c r="F595" s="450"/>
      <c r="G595" s="450"/>
      <c r="H595" s="453"/>
      <c r="I595" s="12"/>
    </row>
    <row r="596" spans="1:9" s="14" customFormat="1" ht="16.5" customHeight="1">
      <c r="A596" s="622" t="s">
        <v>687</v>
      </c>
      <c r="B596" s="622"/>
      <c r="C596" s="622"/>
      <c r="D596" s="622"/>
      <c r="E596" s="622"/>
      <c r="F596" s="622"/>
      <c r="G596" s="622"/>
      <c r="H596" s="622"/>
      <c r="I596" s="622"/>
    </row>
    <row r="597" spans="1:9" s="14" customFormat="1" ht="16.5" customHeight="1">
      <c r="A597" s="622" t="s">
        <v>688</v>
      </c>
      <c r="B597" s="622"/>
      <c r="C597" s="622"/>
      <c r="D597" s="622"/>
      <c r="E597" s="622"/>
      <c r="F597" s="622"/>
      <c r="G597" s="622"/>
      <c r="H597" s="622"/>
      <c r="I597" s="622"/>
    </row>
    <row r="598" spans="1:9" s="14" customFormat="1" ht="16.5" customHeight="1">
      <c r="A598" s="435"/>
      <c r="B598" s="435"/>
      <c r="C598" s="435"/>
      <c r="D598" s="435"/>
      <c r="E598" s="435"/>
      <c r="F598" s="435"/>
      <c r="G598" s="435"/>
      <c r="H598" s="435"/>
      <c r="I598" s="435"/>
    </row>
    <row r="599" spans="1:9" s="14" customFormat="1" ht="16.5" customHeight="1">
      <c r="A599" s="450"/>
      <c r="B599" s="450"/>
      <c r="C599" s="450"/>
      <c r="D599" s="609" t="s">
        <v>81</v>
      </c>
      <c r="E599" s="609"/>
      <c r="F599" s="609"/>
      <c r="G599" s="450"/>
      <c r="H599" s="450"/>
      <c r="I599" s="12"/>
    </row>
    <row r="600" spans="1:9" s="14" customFormat="1" ht="16.5" customHeight="1">
      <c r="A600" s="450"/>
      <c r="B600" s="450"/>
      <c r="C600" s="450"/>
      <c r="D600" s="441"/>
      <c r="E600" s="441"/>
      <c r="F600" s="441"/>
      <c r="G600" s="450"/>
      <c r="H600" s="450"/>
      <c r="I600" s="12"/>
    </row>
    <row r="601" spans="1:9" s="14" customFormat="1" ht="16.5" customHeight="1">
      <c r="A601" s="616" t="s">
        <v>146</v>
      </c>
      <c r="B601" s="610" t="s">
        <v>147</v>
      </c>
      <c r="C601" s="611"/>
      <c r="D601" s="332" t="s">
        <v>82</v>
      </c>
      <c r="E601" s="445" t="s">
        <v>148</v>
      </c>
      <c r="F601" s="34" t="s">
        <v>83</v>
      </c>
      <c r="G601" s="614" t="s">
        <v>48</v>
      </c>
      <c r="H601" s="615"/>
      <c r="I601" s="616" t="s">
        <v>49</v>
      </c>
    </row>
    <row r="602" spans="1:9" s="14" customFormat="1" ht="16.5" customHeight="1">
      <c r="A602" s="617"/>
      <c r="B602" s="612"/>
      <c r="C602" s="613"/>
      <c r="D602" s="333" t="s">
        <v>568</v>
      </c>
      <c r="E602" s="35" t="s">
        <v>616</v>
      </c>
      <c r="F602" s="35" t="s">
        <v>656</v>
      </c>
      <c r="G602" s="20" t="s">
        <v>51</v>
      </c>
      <c r="H602" s="20" t="s">
        <v>52</v>
      </c>
      <c r="I602" s="617"/>
    </row>
    <row r="603" spans="1:9" s="14" customFormat="1" ht="16.5" customHeight="1">
      <c r="A603" s="103">
        <v>1</v>
      </c>
      <c r="B603" s="618">
        <v>2</v>
      </c>
      <c r="C603" s="619"/>
      <c r="D603" s="101">
        <v>3</v>
      </c>
      <c r="E603" s="101">
        <v>4</v>
      </c>
      <c r="F603" s="101">
        <v>5</v>
      </c>
      <c r="G603" s="101">
        <v>6</v>
      </c>
      <c r="H603" s="101">
        <v>7</v>
      </c>
      <c r="I603" s="112">
        <v>8</v>
      </c>
    </row>
    <row r="604" spans="1:9" s="14" customFormat="1" ht="16.5" customHeight="1">
      <c r="A604" s="53">
        <v>10</v>
      </c>
      <c r="B604" s="624" t="s">
        <v>157</v>
      </c>
      <c r="C604" s="625"/>
      <c r="D604" s="115">
        <v>14909117.039999999</v>
      </c>
      <c r="E604" s="383">
        <v>21198772</v>
      </c>
      <c r="F604" s="115">
        <v>17579642.739999998</v>
      </c>
      <c r="G604" s="113">
        <f t="shared" ref="G604:G610" si="59">F604/D604</f>
        <v>1.1791203122783991</v>
      </c>
      <c r="H604" s="113">
        <f t="shared" ref="H604:H610" si="60">F604/E604</f>
        <v>0.82927646658023391</v>
      </c>
      <c r="I604" s="114">
        <f>F604/F610</f>
        <v>1</v>
      </c>
    </row>
    <row r="605" spans="1:9" s="14" customFormat="1" ht="16.5" customHeight="1">
      <c r="A605" s="53">
        <v>21</v>
      </c>
      <c r="B605" s="624" t="s">
        <v>93</v>
      </c>
      <c r="C605" s="625"/>
      <c r="D605" s="5">
        <v>0</v>
      </c>
      <c r="E605" s="383">
        <v>123000</v>
      </c>
      <c r="F605" s="5">
        <v>0</v>
      </c>
      <c r="G605" s="113" t="e">
        <f t="shared" si="59"/>
        <v>#DIV/0!</v>
      </c>
      <c r="H605" s="113">
        <f t="shared" si="60"/>
        <v>0</v>
      </c>
      <c r="I605" s="114">
        <f>F605/F610</f>
        <v>0</v>
      </c>
    </row>
    <row r="606" spans="1:9" s="14" customFormat="1" ht="16.5" customHeight="1">
      <c r="A606" s="53">
        <v>22</v>
      </c>
      <c r="B606" s="624" t="s">
        <v>158</v>
      </c>
      <c r="C606" s="625"/>
      <c r="D606" s="5">
        <v>0</v>
      </c>
      <c r="E606" s="383">
        <v>0</v>
      </c>
      <c r="F606" s="5">
        <v>0</v>
      </c>
      <c r="G606" s="113" t="e">
        <f t="shared" si="59"/>
        <v>#DIV/0!</v>
      </c>
      <c r="H606" s="113" t="e">
        <f t="shared" si="60"/>
        <v>#DIV/0!</v>
      </c>
      <c r="I606" s="114">
        <f>F606/F610</f>
        <v>0</v>
      </c>
    </row>
    <row r="607" spans="1:9" s="14" customFormat="1" ht="16.5" customHeight="1">
      <c r="A607" s="53">
        <v>31</v>
      </c>
      <c r="B607" s="624" t="s">
        <v>186</v>
      </c>
      <c r="C607" s="625"/>
      <c r="D607" s="5">
        <v>0</v>
      </c>
      <c r="E607" s="383">
        <v>0</v>
      </c>
      <c r="F607" s="5">
        <v>0</v>
      </c>
      <c r="G607" s="113" t="e">
        <f t="shared" si="59"/>
        <v>#DIV/0!</v>
      </c>
      <c r="H607" s="113" t="e">
        <f t="shared" si="60"/>
        <v>#DIV/0!</v>
      </c>
      <c r="I607" s="114">
        <f>F607/F610</f>
        <v>0</v>
      </c>
    </row>
    <row r="608" spans="1:9" s="14" customFormat="1" ht="16.5" customHeight="1">
      <c r="A608" s="53" t="s">
        <v>154</v>
      </c>
      <c r="B608" s="624" t="s">
        <v>136</v>
      </c>
      <c r="C608" s="625"/>
      <c r="D608" s="5">
        <f>3923.93+7800.02</f>
        <v>11723.95</v>
      </c>
      <c r="E608" s="383">
        <f>3077.6+897</f>
        <v>3974.6</v>
      </c>
      <c r="F608" s="5">
        <v>0</v>
      </c>
      <c r="G608" s="113">
        <f t="shared" si="59"/>
        <v>0</v>
      </c>
      <c r="H608" s="113">
        <f t="shared" si="60"/>
        <v>0</v>
      </c>
      <c r="I608" s="114">
        <f>F608/F610</f>
        <v>0</v>
      </c>
    </row>
    <row r="609" spans="1:11" s="14" customFormat="1" ht="16.5" customHeight="1">
      <c r="A609" s="53">
        <v>4</v>
      </c>
      <c r="B609" s="624" t="s">
        <v>156</v>
      </c>
      <c r="C609" s="625"/>
      <c r="D609" s="5">
        <v>0</v>
      </c>
      <c r="E609" s="5">
        <v>0</v>
      </c>
      <c r="F609" s="5">
        <v>0</v>
      </c>
      <c r="G609" s="113" t="e">
        <f t="shared" si="59"/>
        <v>#DIV/0!</v>
      </c>
      <c r="H609" s="113" t="e">
        <f t="shared" si="60"/>
        <v>#DIV/0!</v>
      </c>
      <c r="I609" s="114">
        <f>F609/F610</f>
        <v>0</v>
      </c>
    </row>
    <row r="610" spans="1:11" s="14" customFormat="1" ht="18" customHeight="1">
      <c r="A610" s="116"/>
      <c r="B610" s="626" t="s">
        <v>187</v>
      </c>
      <c r="C610" s="627"/>
      <c r="D610" s="335">
        <f>D604+D605+D606+D607+D608</f>
        <v>14920840.989999998</v>
      </c>
      <c r="E610" s="335">
        <f t="shared" ref="E610" si="61">E604+E605+E606+E608</f>
        <v>21325746.600000001</v>
      </c>
      <c r="F610" s="335">
        <f>F604+F605+F606+F608+D611</f>
        <v>17579642.739999998</v>
      </c>
      <c r="G610" s="144">
        <f t="shared" si="59"/>
        <v>1.1781938264593756</v>
      </c>
      <c r="H610" s="144">
        <f t="shared" si="60"/>
        <v>0.82433891153897498</v>
      </c>
      <c r="I610" s="108">
        <f>SUM(I604:I608)</f>
        <v>1</v>
      </c>
    </row>
    <row r="611" spans="1:11" s="14" customFormat="1" ht="16.5" customHeight="1">
      <c r="A611" s="17"/>
      <c r="B611" s="17"/>
      <c r="C611" s="17"/>
      <c r="D611" s="17"/>
      <c r="E611" s="17"/>
      <c r="F611" s="17"/>
      <c r="G611" s="17"/>
      <c r="H611" s="17"/>
      <c r="I611" s="17"/>
    </row>
    <row r="612" spans="1:11" s="14" customFormat="1" ht="16.5" customHeight="1">
      <c r="A612" s="450" t="s">
        <v>689</v>
      </c>
      <c r="B612" s="450"/>
      <c r="C612" s="450"/>
      <c r="D612" s="450"/>
      <c r="E612" s="450"/>
      <c r="F612" s="450"/>
      <c r="G612" s="450"/>
      <c r="H612" s="450"/>
      <c r="I612" s="450"/>
    </row>
    <row r="613" spans="1:11" s="14" customFormat="1" ht="16.5" customHeight="1">
      <c r="A613" s="622" t="s">
        <v>690</v>
      </c>
      <c r="B613" s="622"/>
      <c r="C613" s="622"/>
      <c r="D613" s="622"/>
      <c r="E613" s="622"/>
      <c r="F613" s="622"/>
      <c r="G613" s="622"/>
      <c r="H613" s="622"/>
      <c r="I613" s="622"/>
    </row>
    <row r="614" spans="1:11" s="14" customFormat="1" ht="16.5" customHeight="1">
      <c r="A614" s="450" t="s">
        <v>691</v>
      </c>
      <c r="B614" s="450"/>
      <c r="C614" s="450"/>
      <c r="D614" s="450"/>
      <c r="E614" s="450"/>
      <c r="F614" s="450"/>
      <c r="G614" s="450"/>
      <c r="H614" s="450"/>
      <c r="I614" s="450"/>
    </row>
    <row r="615" spans="1:11" s="14" customFormat="1" ht="16.5" customHeight="1">
      <c r="A615" s="435" t="s">
        <v>692</v>
      </c>
      <c r="B615" s="435"/>
      <c r="C615" s="435"/>
      <c r="D615" s="435"/>
      <c r="E615" s="435"/>
      <c r="F615" s="435"/>
      <c r="G615" s="435"/>
      <c r="H615" s="435"/>
      <c r="I615" s="33"/>
    </row>
    <row r="616" spans="1:11" s="14" customFormat="1" ht="16.5" customHeight="1">
      <c r="A616" s="450"/>
      <c r="B616" s="134"/>
      <c r="C616" s="12"/>
      <c r="D616" s="17"/>
      <c r="E616" s="17"/>
      <c r="F616" s="17"/>
      <c r="G616" s="450"/>
      <c r="H616" s="450"/>
    </row>
    <row r="617" spans="1:11" s="14" customFormat="1" ht="16.5" customHeight="1">
      <c r="A617" s="450"/>
      <c r="B617" s="134"/>
      <c r="C617" s="12"/>
      <c r="D617" s="609" t="s">
        <v>81</v>
      </c>
      <c r="E617" s="609"/>
      <c r="F617" s="609"/>
      <c r="G617" s="450"/>
      <c r="H617" s="450"/>
      <c r="I617" s="12"/>
      <c r="K617" s="368"/>
    </row>
    <row r="618" spans="1:11" s="14" customFormat="1" ht="16.5" customHeight="1">
      <c r="A618" s="450"/>
      <c r="B618" s="134"/>
      <c r="C618" s="12"/>
      <c r="D618" s="441"/>
      <c r="E618" s="441"/>
      <c r="F618" s="441"/>
      <c r="G618" s="450"/>
      <c r="H618" s="450"/>
    </row>
    <row r="619" spans="1:11" s="14" customFormat="1" ht="16.5" customHeight="1">
      <c r="A619" s="468" t="s">
        <v>44</v>
      </c>
      <c r="B619" s="610" t="s">
        <v>147</v>
      </c>
      <c r="C619" s="611"/>
      <c r="D619" s="332" t="s">
        <v>82</v>
      </c>
      <c r="E619" s="445" t="s">
        <v>148</v>
      </c>
      <c r="F619" s="34" t="s">
        <v>83</v>
      </c>
      <c r="G619" s="614" t="s">
        <v>48</v>
      </c>
      <c r="H619" s="615"/>
      <c r="I619" s="616" t="s">
        <v>49</v>
      </c>
    </row>
    <row r="620" spans="1:11" s="14" customFormat="1" ht="16.5" customHeight="1">
      <c r="A620" s="484" t="s">
        <v>84</v>
      </c>
      <c r="B620" s="612"/>
      <c r="C620" s="613"/>
      <c r="D620" s="333" t="s">
        <v>568</v>
      </c>
      <c r="E620" s="35" t="s">
        <v>616</v>
      </c>
      <c r="F620" s="35" t="s">
        <v>656</v>
      </c>
      <c r="G620" s="145" t="s">
        <v>51</v>
      </c>
      <c r="H620" s="20" t="s">
        <v>52</v>
      </c>
      <c r="I620" s="617"/>
    </row>
    <row r="621" spans="1:11" s="14" customFormat="1" ht="16.5" customHeight="1">
      <c r="A621" s="104">
        <v>1</v>
      </c>
      <c r="B621" s="618">
        <v>2</v>
      </c>
      <c r="C621" s="619"/>
      <c r="D621" s="103">
        <v>3</v>
      </c>
      <c r="E621" s="146">
        <v>4</v>
      </c>
      <c r="F621" s="103">
        <v>5</v>
      </c>
      <c r="G621" s="103">
        <v>6</v>
      </c>
      <c r="H621" s="102">
        <v>7</v>
      </c>
      <c r="I621" s="104">
        <v>8</v>
      </c>
    </row>
    <row r="622" spans="1:11" s="14" customFormat="1" ht="16.5" customHeight="1">
      <c r="A622" s="78">
        <v>11111</v>
      </c>
      <c r="B622" s="698" t="s">
        <v>534</v>
      </c>
      <c r="C622" s="699"/>
      <c r="D622" s="5">
        <v>11747063.960000001</v>
      </c>
      <c r="E622" s="126">
        <v>18871089.600000001</v>
      </c>
      <c r="F622" s="5">
        <v>12223281.35</v>
      </c>
      <c r="G622" s="113">
        <f t="shared" ref="G622:G641" si="62">F622/D622</f>
        <v>1.0405392693545867</v>
      </c>
      <c r="H622" s="113">
        <f t="shared" ref="H622:H641" si="63">F622/E622</f>
        <v>0.64772525641550649</v>
      </c>
      <c r="I622" s="114">
        <f>F622/F641</f>
        <v>0.69530885984318913</v>
      </c>
    </row>
    <row r="623" spans="1:11" s="14" customFormat="1" ht="16.5" customHeight="1">
      <c r="A623" s="78">
        <v>11151</v>
      </c>
      <c r="B623" s="698" t="s">
        <v>188</v>
      </c>
      <c r="C623" s="699"/>
      <c r="D623" s="5">
        <v>46174.23</v>
      </c>
      <c r="E623" s="147">
        <v>0</v>
      </c>
      <c r="F623" s="5">
        <v>53454.53</v>
      </c>
      <c r="G623" s="113">
        <f t="shared" si="62"/>
        <v>1.1576701982902584</v>
      </c>
      <c r="H623" s="113" t="e">
        <f t="shared" si="63"/>
        <v>#DIV/0!</v>
      </c>
      <c r="I623" s="114">
        <f>F623/F641</f>
        <v>3.0407062754678024E-3</v>
      </c>
    </row>
    <row r="624" spans="1:11" s="14" customFormat="1" ht="16.5" customHeight="1">
      <c r="A624" s="78">
        <v>11125</v>
      </c>
      <c r="B624" s="719" t="s">
        <v>435</v>
      </c>
      <c r="C624" s="720"/>
      <c r="D624" s="5">
        <v>0</v>
      </c>
      <c r="E624" s="147">
        <v>0</v>
      </c>
      <c r="F624" s="5">
        <v>0</v>
      </c>
      <c r="G624" s="113" t="e">
        <f t="shared" si="62"/>
        <v>#DIV/0!</v>
      </c>
      <c r="H624" s="113" t="e">
        <f t="shared" si="63"/>
        <v>#DIV/0!</v>
      </c>
      <c r="I624" s="114">
        <f>F624/F641</f>
        <v>0</v>
      </c>
    </row>
    <row r="625" spans="1:9" s="14" customFormat="1" ht="16.5" customHeight="1">
      <c r="A625" s="78">
        <v>11152</v>
      </c>
      <c r="B625" s="719" t="s">
        <v>189</v>
      </c>
      <c r="C625" s="720"/>
      <c r="D625" s="5">
        <v>12214.01</v>
      </c>
      <c r="E625" s="147">
        <v>0</v>
      </c>
      <c r="F625" s="5">
        <v>15804.08</v>
      </c>
      <c r="G625" s="113">
        <f t="shared" si="62"/>
        <v>1.2939304945713979</v>
      </c>
      <c r="H625" s="113" t="e">
        <f t="shared" si="63"/>
        <v>#DIV/0!</v>
      </c>
      <c r="I625" s="114">
        <f>F625/F641</f>
        <v>8.9899892925810376E-4</v>
      </c>
    </row>
    <row r="626" spans="1:9" s="14" customFormat="1" ht="16.5" customHeight="1">
      <c r="A626" s="78">
        <v>11511</v>
      </c>
      <c r="B626" s="698" t="s">
        <v>649</v>
      </c>
      <c r="C626" s="699"/>
      <c r="D626" s="5">
        <v>0</v>
      </c>
      <c r="E626" s="147">
        <v>198323.92</v>
      </c>
      <c r="F626" s="5">
        <v>0</v>
      </c>
      <c r="G626" s="113" t="e">
        <f t="shared" si="62"/>
        <v>#DIV/0!</v>
      </c>
      <c r="H626" s="113">
        <f t="shared" si="63"/>
        <v>0</v>
      </c>
      <c r="I626" s="114">
        <f>F626/F641</f>
        <v>0</v>
      </c>
    </row>
    <row r="627" spans="1:9" s="14" customFormat="1" ht="16.5" customHeight="1">
      <c r="A627" s="78">
        <v>11211</v>
      </c>
      <c r="B627" s="479" t="s">
        <v>535</v>
      </c>
      <c r="C627" s="480"/>
      <c r="D627" s="5">
        <v>649400.52</v>
      </c>
      <c r="E627" s="147">
        <v>838949.76</v>
      </c>
      <c r="F627" s="5">
        <v>1012393.92</v>
      </c>
      <c r="G627" s="113">
        <f t="shared" si="62"/>
        <v>1.558966906894377</v>
      </c>
      <c r="H627" s="113">
        <f t="shared" si="63"/>
        <v>1.2067396264586809</v>
      </c>
      <c r="I627" s="114">
        <f>F627/F641</f>
        <v>5.7588992846620266E-2</v>
      </c>
    </row>
    <row r="628" spans="1:9" s="14" customFormat="1" ht="16.5" customHeight="1">
      <c r="A628" s="78">
        <v>11121</v>
      </c>
      <c r="B628" s="698" t="s">
        <v>397</v>
      </c>
      <c r="C628" s="699"/>
      <c r="D628" s="5">
        <v>792395.69</v>
      </c>
      <c r="E628" s="147">
        <v>0</v>
      </c>
      <c r="F628" s="5">
        <v>1035525.27</v>
      </c>
      <c r="G628" s="113">
        <f t="shared" si="62"/>
        <v>1.3068284987769181</v>
      </c>
      <c r="H628" s="113" t="e">
        <f t="shared" si="63"/>
        <v>#DIV/0!</v>
      </c>
      <c r="I628" s="114">
        <f>F628/F641</f>
        <v>5.8904796036827758E-2</v>
      </c>
    </row>
    <row r="629" spans="1:9" s="14" customFormat="1" ht="16.5" customHeight="1">
      <c r="A629" s="78">
        <v>11131</v>
      </c>
      <c r="B629" s="698" t="s">
        <v>190</v>
      </c>
      <c r="C629" s="699"/>
      <c r="D629" s="5">
        <v>708798.76</v>
      </c>
      <c r="E629" s="147">
        <v>0</v>
      </c>
      <c r="F629" s="5">
        <v>836363.47</v>
      </c>
      <c r="G629" s="113">
        <f t="shared" si="62"/>
        <v>1.179973099840073</v>
      </c>
      <c r="H629" s="113" t="e">
        <f t="shared" si="63"/>
        <v>#DIV/0!</v>
      </c>
      <c r="I629" s="114">
        <f>F629/F641</f>
        <v>4.7575680710335064E-2</v>
      </c>
    </row>
    <row r="630" spans="1:9" s="14" customFormat="1" ht="16.5" customHeight="1">
      <c r="A630" s="78">
        <v>11311</v>
      </c>
      <c r="B630" s="698" t="s">
        <v>191</v>
      </c>
      <c r="C630" s="699"/>
      <c r="D630" s="5">
        <v>708798.7</v>
      </c>
      <c r="E630" s="147">
        <v>1008264</v>
      </c>
      <c r="F630" s="5">
        <v>836363.47</v>
      </c>
      <c r="G630" s="113">
        <f t="shared" si="62"/>
        <v>1.1799731997251124</v>
      </c>
      <c r="H630" s="113">
        <f t="shared" si="63"/>
        <v>0.82950841247927132</v>
      </c>
      <c r="I630" s="114">
        <f>F630/F641</f>
        <v>4.7575680710335064E-2</v>
      </c>
    </row>
    <row r="631" spans="1:9" s="14" customFormat="1" ht="16.5" customHeight="1">
      <c r="A631" s="78">
        <v>11411</v>
      </c>
      <c r="B631" s="479" t="s">
        <v>536</v>
      </c>
      <c r="C631" s="480"/>
      <c r="D631" s="5">
        <v>37116.81</v>
      </c>
      <c r="E631" s="147">
        <v>400500.24</v>
      </c>
      <c r="F631" s="5">
        <v>19991.919999999998</v>
      </c>
      <c r="G631" s="113">
        <f t="shared" si="62"/>
        <v>0.53862171883844545</v>
      </c>
      <c r="H631" s="113">
        <f t="shared" si="63"/>
        <v>4.991737333290986E-2</v>
      </c>
      <c r="I631" s="114">
        <f>F631/F641</f>
        <v>1.1372199250961567E-3</v>
      </c>
    </row>
    <row r="632" spans="1:9" s="14" customFormat="1" ht="16.5" customHeight="1">
      <c r="A632" s="78">
        <v>11413</v>
      </c>
      <c r="B632" s="582" t="s">
        <v>648</v>
      </c>
      <c r="C632" s="583"/>
      <c r="D632" s="5">
        <v>0</v>
      </c>
      <c r="E632" s="147">
        <v>0</v>
      </c>
      <c r="F632" s="5">
        <v>1326701.22</v>
      </c>
      <c r="G632" s="113" t="e">
        <f t="shared" si="62"/>
        <v>#DIV/0!</v>
      </c>
      <c r="H632" s="113" t="e">
        <f t="shared" si="63"/>
        <v>#DIV/0!</v>
      </c>
      <c r="I632" s="114">
        <f>F632/F641</f>
        <v>7.5468042190714041E-2</v>
      </c>
    </row>
    <row r="633" spans="1:9" s="14" customFormat="1" ht="16.5" customHeight="1">
      <c r="A633" s="78">
        <v>11416</v>
      </c>
      <c r="B633" s="479" t="s">
        <v>537</v>
      </c>
      <c r="C633" s="480"/>
      <c r="D633" s="5">
        <v>6588.16</v>
      </c>
      <c r="E633" s="147">
        <v>0</v>
      </c>
      <c r="F633" s="5">
        <v>7094.86</v>
      </c>
      <c r="G633" s="113">
        <f t="shared" si="62"/>
        <v>1.0769107004080047</v>
      </c>
      <c r="H633" s="113" t="e">
        <f t="shared" si="63"/>
        <v>#DIV/0!</v>
      </c>
      <c r="I633" s="114">
        <f>F633/F641</f>
        <v>4.0358385576611547E-4</v>
      </c>
    </row>
    <row r="634" spans="1:9" s="14" customFormat="1" ht="16.5" customHeight="1">
      <c r="A634" s="78">
        <v>11418</v>
      </c>
      <c r="B634" s="479" t="s">
        <v>539</v>
      </c>
      <c r="C634" s="480"/>
      <c r="D634" s="5">
        <v>22165.81</v>
      </c>
      <c r="E634" s="147">
        <v>0</v>
      </c>
      <c r="F634" s="5">
        <v>19800.009999999998</v>
      </c>
      <c r="G634" s="113">
        <f t="shared" si="62"/>
        <v>0.89326805562260059</v>
      </c>
      <c r="H634" s="113" t="e">
        <f t="shared" si="63"/>
        <v>#DIV/0!</v>
      </c>
      <c r="I634" s="114">
        <f>F634/F641</f>
        <v>1.1263033209968404E-3</v>
      </c>
    </row>
    <row r="635" spans="1:9" s="14" customFormat="1" ht="16.5" customHeight="1">
      <c r="A635" s="78">
        <v>11431</v>
      </c>
      <c r="B635" s="479" t="s">
        <v>540</v>
      </c>
      <c r="C635" s="480"/>
      <c r="D635" s="5">
        <v>185088.15</v>
      </c>
      <c r="E635" s="147">
        <v>0</v>
      </c>
      <c r="F635" s="5">
        <v>190063.42</v>
      </c>
      <c r="G635" s="113">
        <f t="shared" si="62"/>
        <v>1.0268805431357979</v>
      </c>
      <c r="H635" s="113" t="e">
        <f t="shared" si="63"/>
        <v>#DIV/0!</v>
      </c>
      <c r="I635" s="114">
        <f>F635/F641</f>
        <v>1.0811563284362854E-2</v>
      </c>
    </row>
    <row r="636" spans="1:9" s="14" customFormat="1" ht="16.5" customHeight="1">
      <c r="A636" s="78">
        <v>11611</v>
      </c>
      <c r="B636" s="479" t="s">
        <v>538</v>
      </c>
      <c r="C636" s="480"/>
      <c r="D636" s="5">
        <v>5036.1899999999996</v>
      </c>
      <c r="E636" s="147">
        <v>4644.4799999999996</v>
      </c>
      <c r="F636" s="5">
        <v>2805.22</v>
      </c>
      <c r="G636" s="113">
        <f t="shared" si="62"/>
        <v>0.55701234464942739</v>
      </c>
      <c r="H636" s="113">
        <f t="shared" si="63"/>
        <v>0.60399011299435035</v>
      </c>
      <c r="I636" s="114">
        <f>F636/F641</f>
        <v>1.5957207103060842E-4</v>
      </c>
    </row>
    <row r="637" spans="1:9" s="14" customFormat="1" ht="16.5" customHeight="1">
      <c r="A637" s="78">
        <v>11900</v>
      </c>
      <c r="B637" s="479" t="s">
        <v>474</v>
      </c>
      <c r="C637" s="480"/>
      <c r="D637" s="5">
        <v>0</v>
      </c>
      <c r="E637" s="147">
        <v>0</v>
      </c>
      <c r="F637" s="5">
        <v>0</v>
      </c>
      <c r="G637" s="113" t="e">
        <f t="shared" si="62"/>
        <v>#DIV/0!</v>
      </c>
      <c r="H637" s="113" t="e">
        <f t="shared" si="63"/>
        <v>#DIV/0!</v>
      </c>
      <c r="I637" s="114">
        <f>F637/F641</f>
        <v>0</v>
      </c>
    </row>
    <row r="638" spans="1:9" s="14" customFormat="1" ht="16.5" customHeight="1">
      <c r="A638" s="78"/>
      <c r="B638" s="547" t="s">
        <v>650</v>
      </c>
      <c r="C638" s="548"/>
      <c r="D638" s="5">
        <v>0</v>
      </c>
      <c r="E638" s="580">
        <f>E606</f>
        <v>0</v>
      </c>
      <c r="F638" s="5">
        <v>0</v>
      </c>
      <c r="G638" s="113" t="e">
        <f t="shared" si="62"/>
        <v>#DIV/0!</v>
      </c>
      <c r="H638" s="113" t="e">
        <f t="shared" si="63"/>
        <v>#DIV/0!</v>
      </c>
      <c r="I638" s="114">
        <f>F638/F641</f>
        <v>0</v>
      </c>
    </row>
    <row r="639" spans="1:9" s="14" customFormat="1" ht="16.5" customHeight="1">
      <c r="A639" s="78"/>
      <c r="B639" s="547" t="s">
        <v>658</v>
      </c>
      <c r="C639" s="548"/>
      <c r="D639" s="5">
        <v>0</v>
      </c>
      <c r="E639" s="580">
        <f>E607</f>
        <v>0</v>
      </c>
      <c r="F639" s="5">
        <v>0</v>
      </c>
      <c r="G639" s="113" t="e">
        <f t="shared" si="62"/>
        <v>#DIV/0!</v>
      </c>
      <c r="H639" s="113" t="e">
        <f t="shared" si="63"/>
        <v>#DIV/0!</v>
      </c>
      <c r="I639" s="114">
        <f>F639/F641</f>
        <v>0</v>
      </c>
    </row>
    <row r="640" spans="1:9" s="14" customFormat="1" ht="16.5" customHeight="1">
      <c r="A640" s="78"/>
      <c r="B640" s="547" t="s">
        <v>659</v>
      </c>
      <c r="C640" s="548"/>
      <c r="D640" s="5">
        <v>0</v>
      </c>
      <c r="E640" s="580">
        <f>E608</f>
        <v>3974.6</v>
      </c>
      <c r="F640" s="5">
        <v>0</v>
      </c>
      <c r="G640" s="113" t="e">
        <f t="shared" si="62"/>
        <v>#DIV/0!</v>
      </c>
      <c r="H640" s="113">
        <f t="shared" si="63"/>
        <v>0</v>
      </c>
      <c r="I640" s="114">
        <f>F640/F641</f>
        <v>0</v>
      </c>
    </row>
    <row r="641" spans="1:9" s="14" customFormat="1" ht="16.5" customHeight="1">
      <c r="A641" s="148"/>
      <c r="B641" s="626" t="s">
        <v>187</v>
      </c>
      <c r="C641" s="627"/>
      <c r="D641" s="502">
        <f>SUM(D622:D637)</f>
        <v>14920840.99</v>
      </c>
      <c r="E641" s="502">
        <f>SUM(E622:E640)</f>
        <v>21325746.600000005</v>
      </c>
      <c r="F641" s="502">
        <f>F622+F623+F624+F625+F626+F627+F628+F629+F630+F631+F632+F633+F634+F635+F636+F637</f>
        <v>17579642.740000002</v>
      </c>
      <c r="G641" s="149">
        <f t="shared" si="62"/>
        <v>1.1781938264593759</v>
      </c>
      <c r="H641" s="149">
        <f t="shared" si="63"/>
        <v>0.82433891153897509</v>
      </c>
      <c r="I641" s="41">
        <f>SUM(I622:I637)</f>
        <v>0.99999999999999967</v>
      </c>
    </row>
    <row r="642" spans="1:9" s="14" customFormat="1" ht="16.5" customHeight="1">
      <c r="A642" s="110"/>
      <c r="B642" s="110"/>
      <c r="C642" s="110"/>
      <c r="D642" s="110"/>
      <c r="E642" s="110"/>
      <c r="F642" s="110"/>
      <c r="G642" s="110"/>
      <c r="H642" s="110"/>
      <c r="I642" s="12"/>
    </row>
    <row r="643" spans="1:9" s="14" customFormat="1" ht="16.5" customHeight="1">
      <c r="A643" s="622" t="s">
        <v>693</v>
      </c>
      <c r="B643" s="622"/>
      <c r="C643" s="622"/>
      <c r="D643" s="622"/>
      <c r="E643" s="622"/>
      <c r="F643" s="622"/>
      <c r="G643" s="622"/>
      <c r="H643" s="622"/>
      <c r="I643" s="622"/>
    </row>
    <row r="644" spans="1:9" s="14" customFormat="1" ht="16.5" customHeight="1">
      <c r="A644" s="622" t="s">
        <v>694</v>
      </c>
      <c r="B644" s="622"/>
      <c r="C644" s="622"/>
      <c r="D644" s="622"/>
      <c r="E644" s="622"/>
      <c r="F644" s="622"/>
      <c r="G644" s="622"/>
      <c r="H644" s="622"/>
      <c r="I644" s="622"/>
    </row>
    <row r="645" spans="1:9" s="14" customFormat="1" ht="16.5" customHeight="1">
      <c r="A645" s="435"/>
      <c r="B645" s="435" t="s">
        <v>572</v>
      </c>
      <c r="C645" s="435"/>
      <c r="D645" s="435"/>
      <c r="E645" s="435"/>
      <c r="F645" s="435"/>
      <c r="G645" s="435"/>
      <c r="H645" s="435"/>
      <c r="I645" s="435"/>
    </row>
    <row r="646" spans="1:9" s="14" customFormat="1" ht="16.5" customHeight="1">
      <c r="A646" s="435"/>
      <c r="B646" s="435"/>
      <c r="C646" s="435"/>
      <c r="D646" s="435"/>
      <c r="E646" s="435"/>
      <c r="F646" s="435"/>
      <c r="G646" s="435"/>
      <c r="H646" s="435"/>
      <c r="I646" s="435"/>
    </row>
    <row r="647" spans="1:9" s="14" customFormat="1" ht="16.5" customHeight="1"/>
    <row r="648" spans="1:9" s="14" customFormat="1" ht="16.5" customHeight="1"/>
    <row r="649" spans="1:9" s="14" customFormat="1" ht="16.5" customHeight="1">
      <c r="A649" s="435"/>
      <c r="B649" s="435"/>
      <c r="C649" s="435"/>
      <c r="D649" s="435"/>
      <c r="E649" s="435"/>
      <c r="F649" s="435"/>
      <c r="G649" s="435"/>
      <c r="H649" s="435"/>
      <c r="I649" s="435"/>
    </row>
    <row r="650" spans="1:9" s="14" customFormat="1" ht="16.5" customHeight="1">
      <c r="A650" s="435"/>
      <c r="B650" s="435"/>
      <c r="C650" s="435"/>
      <c r="D650" s="435"/>
      <c r="E650" s="435"/>
      <c r="F650" s="435"/>
      <c r="G650" s="435"/>
      <c r="H650" s="435"/>
      <c r="I650" s="193">
        <v>11</v>
      </c>
    </row>
    <row r="651" spans="1:9" s="14" customFormat="1" ht="16.5" customHeight="1">
      <c r="A651" s="435"/>
      <c r="B651" s="435"/>
      <c r="C651" s="435"/>
      <c r="D651" s="435"/>
      <c r="E651" s="435"/>
      <c r="F651" s="435"/>
      <c r="G651" s="435"/>
      <c r="H651" s="435"/>
      <c r="I651" s="435"/>
    </row>
    <row r="652" spans="1:9" s="14" customFormat="1" ht="16.5" customHeight="1">
      <c r="A652" s="622" t="s">
        <v>436</v>
      </c>
      <c r="B652" s="622"/>
      <c r="C652" s="622"/>
      <c r="D652" s="622"/>
      <c r="E652" s="622"/>
      <c r="F652" s="622"/>
      <c r="G652" s="622"/>
      <c r="H652" s="622"/>
      <c r="I652" s="622"/>
    </row>
    <row r="653" spans="1:9" s="14" customFormat="1" ht="16.5" customHeight="1">
      <c r="A653" s="622" t="s">
        <v>695</v>
      </c>
      <c r="B653" s="622"/>
      <c r="C653" s="622"/>
      <c r="D653" s="622"/>
      <c r="E653" s="622"/>
      <c r="F653" s="622"/>
      <c r="G653" s="622"/>
      <c r="H653" s="622"/>
      <c r="I653" s="622"/>
    </row>
    <row r="654" spans="1:9" s="14" customFormat="1" ht="16.5" customHeight="1">
      <c r="A654" s="435"/>
      <c r="B654" s="435"/>
      <c r="C654" s="435"/>
      <c r="D654" s="609" t="s">
        <v>81</v>
      </c>
      <c r="E654" s="609"/>
      <c r="F654" s="609"/>
      <c r="G654" s="435"/>
      <c r="H654" s="435"/>
      <c r="I654" s="12"/>
    </row>
    <row r="655" spans="1:9" s="14" customFormat="1" ht="16.5" customHeight="1">
      <c r="A655" s="435"/>
      <c r="B655" s="435"/>
      <c r="C655" s="435"/>
      <c r="D655" s="441"/>
      <c r="E655" s="441"/>
      <c r="F655" s="441"/>
      <c r="G655" s="435"/>
      <c r="H655" s="435"/>
      <c r="I655" s="12"/>
    </row>
    <row r="656" spans="1:9" s="14" customFormat="1" ht="16.5" customHeight="1">
      <c r="A656" s="482" t="s">
        <v>44</v>
      </c>
      <c r="B656" s="610" t="s">
        <v>45</v>
      </c>
      <c r="C656" s="611"/>
      <c r="D656" s="332" t="s">
        <v>82</v>
      </c>
      <c r="E656" s="445" t="s">
        <v>148</v>
      </c>
      <c r="F656" s="34" t="s">
        <v>83</v>
      </c>
      <c r="G656" s="614" t="s">
        <v>48</v>
      </c>
      <c r="H656" s="615"/>
      <c r="I656" s="616" t="s">
        <v>49</v>
      </c>
    </row>
    <row r="657" spans="1:9" s="14" customFormat="1" ht="16.5" customHeight="1">
      <c r="A657" s="19" t="s">
        <v>50</v>
      </c>
      <c r="B657" s="612"/>
      <c r="C657" s="613"/>
      <c r="D657" s="333" t="s">
        <v>651</v>
      </c>
      <c r="E657" s="35" t="s">
        <v>616</v>
      </c>
      <c r="F657" s="35" t="s">
        <v>656</v>
      </c>
      <c r="G657" s="20" t="s">
        <v>51</v>
      </c>
      <c r="H657" s="20" t="s">
        <v>52</v>
      </c>
      <c r="I657" s="617"/>
    </row>
    <row r="658" spans="1:9" s="14" customFormat="1" ht="16.5" customHeight="1">
      <c r="A658" s="150">
        <v>1</v>
      </c>
      <c r="B658" s="717">
        <v>2</v>
      </c>
      <c r="C658" s="718"/>
      <c r="D658" s="151">
        <v>3</v>
      </c>
      <c r="E658" s="152">
        <v>4</v>
      </c>
      <c r="F658" s="151">
        <v>5</v>
      </c>
      <c r="G658" s="151">
        <v>6</v>
      </c>
      <c r="H658" s="151">
        <v>7</v>
      </c>
      <c r="I658" s="153">
        <v>8</v>
      </c>
    </row>
    <row r="659" spans="1:9" s="14" customFormat="1" ht="16.5" customHeight="1">
      <c r="A659" s="461">
        <v>16019</v>
      </c>
      <c r="B659" s="713" t="s">
        <v>53</v>
      </c>
      <c r="C659" s="714"/>
      <c r="D659" s="307">
        <v>167564.07</v>
      </c>
      <c r="E659" s="312">
        <v>243739.66</v>
      </c>
      <c r="F659" s="307">
        <v>174280.62</v>
      </c>
      <c r="G659" s="308">
        <f t="shared" ref="G659:G691" si="64">F659/D659</f>
        <v>1.0400834737423124</v>
      </c>
      <c r="H659" s="308">
        <f t="shared" ref="H659:H691" si="65">F659/E659</f>
        <v>0.71502774722833373</v>
      </c>
      <c r="I659" s="309">
        <f>F659/F691</f>
        <v>9.9137748461434298E-3</v>
      </c>
    </row>
    <row r="660" spans="1:9" s="14" customFormat="1" ht="16.5" customHeight="1">
      <c r="A660" s="461">
        <v>163</v>
      </c>
      <c r="B660" s="713" t="s">
        <v>16</v>
      </c>
      <c r="C660" s="714"/>
      <c r="D660" s="317">
        <f>D661+D662+D663</f>
        <v>340803.74</v>
      </c>
      <c r="E660" s="317">
        <f>E661+E662+E663</f>
        <v>539743.25</v>
      </c>
      <c r="F660" s="317">
        <f>F661+F662+F663</f>
        <v>388712.96000000008</v>
      </c>
      <c r="G660" s="308">
        <f t="shared" si="64"/>
        <v>1.1405771544643262</v>
      </c>
      <c r="H660" s="308">
        <f t="shared" si="65"/>
        <v>0.72018123431835424</v>
      </c>
      <c r="I660" s="311">
        <f>F660/F691</f>
        <v>2.2111539224602014E-2</v>
      </c>
    </row>
    <row r="661" spans="1:9" s="14" customFormat="1" ht="16.5" customHeight="1">
      <c r="A661" s="186">
        <v>16319</v>
      </c>
      <c r="B661" s="700" t="s">
        <v>161</v>
      </c>
      <c r="C661" s="701"/>
      <c r="D661" s="125">
        <v>325937.46999999997</v>
      </c>
      <c r="E661" s="125">
        <v>508045.25</v>
      </c>
      <c r="F661" s="125">
        <v>370842.59</v>
      </c>
      <c r="G661" s="113">
        <f t="shared" si="64"/>
        <v>1.137772192930135</v>
      </c>
      <c r="H661" s="113">
        <f t="shared" si="65"/>
        <v>0.72994007915633508</v>
      </c>
      <c r="I661" s="48">
        <f>F661/F660</f>
        <v>0.95402682225979796</v>
      </c>
    </row>
    <row r="662" spans="1:9" s="14" customFormat="1" ht="16.5" customHeight="1">
      <c r="A662" s="186">
        <v>16519</v>
      </c>
      <c r="B662" s="700" t="s">
        <v>162</v>
      </c>
      <c r="C662" s="701"/>
      <c r="D662" s="125">
        <v>6124.96</v>
      </c>
      <c r="E662" s="5">
        <v>19476.87</v>
      </c>
      <c r="F662" s="125">
        <v>7442.84</v>
      </c>
      <c r="G662" s="113">
        <f t="shared" si="64"/>
        <v>1.2151654867950159</v>
      </c>
      <c r="H662" s="113">
        <f t="shared" si="65"/>
        <v>0.38213737628273953</v>
      </c>
      <c r="I662" s="48">
        <f>F662/F660</f>
        <v>1.91473934905592E-2</v>
      </c>
    </row>
    <row r="663" spans="1:9" s="14" customFormat="1" ht="16.5" customHeight="1">
      <c r="A663" s="186">
        <v>16559</v>
      </c>
      <c r="B663" s="700" t="s">
        <v>163</v>
      </c>
      <c r="C663" s="701"/>
      <c r="D663" s="125">
        <v>8741.31</v>
      </c>
      <c r="E663" s="5">
        <v>12221.13</v>
      </c>
      <c r="F663" s="125">
        <v>10427.530000000001</v>
      </c>
      <c r="G663" s="113">
        <f t="shared" si="64"/>
        <v>1.1929024368201107</v>
      </c>
      <c r="H663" s="113">
        <f t="shared" si="65"/>
        <v>0.85323779388649013</v>
      </c>
      <c r="I663" s="48">
        <f>F663/F660</f>
        <v>2.6825784249642715E-2</v>
      </c>
    </row>
    <row r="664" spans="1:9" s="14" customFormat="1" ht="16.5" customHeight="1">
      <c r="A664" s="461">
        <v>16637</v>
      </c>
      <c r="B664" s="713" t="s">
        <v>60</v>
      </c>
      <c r="C664" s="714"/>
      <c r="D664" s="307">
        <v>185573.69</v>
      </c>
      <c r="E664" s="312">
        <v>285325.90999999997</v>
      </c>
      <c r="F664" s="307">
        <v>211028.21</v>
      </c>
      <c r="G664" s="308">
        <f t="shared" si="64"/>
        <v>1.1371666425342946</v>
      </c>
      <c r="H664" s="308">
        <f t="shared" si="65"/>
        <v>0.73960408993350801</v>
      </c>
      <c r="I664" s="311">
        <f>F664/F691</f>
        <v>1.2004123924534314E-2</v>
      </c>
    </row>
    <row r="665" spans="1:9" s="14" customFormat="1" ht="16.5" customHeight="1">
      <c r="A665" s="461">
        <v>16795</v>
      </c>
      <c r="B665" s="713" t="s">
        <v>61</v>
      </c>
      <c r="C665" s="714"/>
      <c r="D665" s="307">
        <v>28047.81</v>
      </c>
      <c r="E665" s="312">
        <v>40282.94</v>
      </c>
      <c r="F665" s="307">
        <v>33533.15</v>
      </c>
      <c r="G665" s="308">
        <f t="shared" si="64"/>
        <v>1.1955710624109332</v>
      </c>
      <c r="H665" s="308">
        <f t="shared" si="65"/>
        <v>0.83244048224881306</v>
      </c>
      <c r="I665" s="311">
        <f>F665/F691</f>
        <v>1.9074989461361487E-3</v>
      </c>
    </row>
    <row r="666" spans="1:9" s="14" customFormat="1" ht="16.5" customHeight="1">
      <c r="A666" s="461">
        <v>16919</v>
      </c>
      <c r="B666" s="713" t="s">
        <v>62</v>
      </c>
      <c r="C666" s="714"/>
      <c r="D666" s="307">
        <v>193580.19</v>
      </c>
      <c r="E666" s="312">
        <v>411993.2</v>
      </c>
      <c r="F666" s="307">
        <v>275122.38</v>
      </c>
      <c r="G666" s="308">
        <f t="shared" si="64"/>
        <v>1.4212321002474479</v>
      </c>
      <c r="H666" s="308">
        <f t="shared" si="65"/>
        <v>0.66778378866447308</v>
      </c>
      <c r="I666" s="311">
        <f>F666/F691</f>
        <v>1.5650055241111228E-2</v>
      </c>
    </row>
    <row r="667" spans="1:9" s="14" customFormat="1" ht="16.5" customHeight="1">
      <c r="A667" s="461">
        <v>17519</v>
      </c>
      <c r="B667" s="713" t="s">
        <v>22</v>
      </c>
      <c r="C667" s="714"/>
      <c r="D667" s="307">
        <v>197451.68</v>
      </c>
      <c r="E667" s="312">
        <v>323796.71999999997</v>
      </c>
      <c r="F667" s="307">
        <v>230141.86</v>
      </c>
      <c r="G667" s="308">
        <f t="shared" si="64"/>
        <v>1.1655604044493315</v>
      </c>
      <c r="H667" s="308">
        <f t="shared" si="65"/>
        <v>0.71076031900508441</v>
      </c>
      <c r="I667" s="311">
        <f>F667/F691</f>
        <v>1.3091384358815471E-2</v>
      </c>
    </row>
    <row r="668" spans="1:9" s="14" customFormat="1" ht="16.5" customHeight="1">
      <c r="A668" s="461">
        <v>180</v>
      </c>
      <c r="B668" s="713" t="s">
        <v>23</v>
      </c>
      <c r="C668" s="714"/>
      <c r="D668" s="312">
        <f>D669+D670</f>
        <v>388779.76</v>
      </c>
      <c r="E668" s="312">
        <f>E669+E670</f>
        <v>604887.07999999996</v>
      </c>
      <c r="F668" s="312">
        <f>F669+F670</f>
        <v>451917.36</v>
      </c>
      <c r="G668" s="308">
        <f t="shared" si="64"/>
        <v>1.1623994006272342</v>
      </c>
      <c r="H668" s="308">
        <f t="shared" si="65"/>
        <v>0.74711028709689087</v>
      </c>
      <c r="I668" s="311">
        <f>F668/F691</f>
        <v>2.5706856884624034E-2</v>
      </c>
    </row>
    <row r="669" spans="1:9" s="14" customFormat="1" ht="16.5" customHeight="1">
      <c r="A669" s="186">
        <v>18019</v>
      </c>
      <c r="B669" s="700" t="s">
        <v>165</v>
      </c>
      <c r="C669" s="701"/>
      <c r="D669" s="115">
        <v>101751.56</v>
      </c>
      <c r="E669" s="5">
        <v>162459.07999999999</v>
      </c>
      <c r="F669" s="115">
        <v>122181.62</v>
      </c>
      <c r="G669" s="113">
        <f t="shared" si="64"/>
        <v>1.2007837521115154</v>
      </c>
      <c r="H669" s="113">
        <f t="shared" si="65"/>
        <v>0.75207627668456578</v>
      </c>
      <c r="I669" s="48">
        <f>F669/F668</f>
        <v>0.27036274950800737</v>
      </c>
    </row>
    <row r="670" spans="1:9" s="14" customFormat="1" ht="16.5" customHeight="1">
      <c r="A670" s="186">
        <v>18295</v>
      </c>
      <c r="B670" s="700" t="s">
        <v>166</v>
      </c>
      <c r="C670" s="701"/>
      <c r="D670" s="115">
        <v>287028.2</v>
      </c>
      <c r="E670" s="5">
        <v>442428</v>
      </c>
      <c r="F670" s="115">
        <v>329735.74</v>
      </c>
      <c r="G670" s="113">
        <f t="shared" si="64"/>
        <v>1.1487921395876781</v>
      </c>
      <c r="H670" s="113">
        <f t="shared" si="65"/>
        <v>0.74528678112596847</v>
      </c>
      <c r="I670" s="48">
        <f>F670/F668</f>
        <v>0.72963725049199257</v>
      </c>
    </row>
    <row r="671" spans="1:9" s="14" customFormat="1" ht="16.5" customHeight="1">
      <c r="A671" s="461">
        <v>19595</v>
      </c>
      <c r="B671" s="713" t="s">
        <v>167</v>
      </c>
      <c r="C671" s="714"/>
      <c r="D671" s="307">
        <v>45859.1</v>
      </c>
      <c r="E671" s="312">
        <v>76787.62</v>
      </c>
      <c r="F671" s="307">
        <v>46331.57</v>
      </c>
      <c r="G671" s="308">
        <f t="shared" si="64"/>
        <v>1.0103026444042731</v>
      </c>
      <c r="H671" s="308">
        <f t="shared" si="65"/>
        <v>0.60337291349829569</v>
      </c>
      <c r="I671" s="311">
        <f>F671/F691</f>
        <v>2.6355239799372618E-3</v>
      </c>
    </row>
    <row r="672" spans="1:9" s="14" customFormat="1" ht="16.5" customHeight="1">
      <c r="A672" s="461">
        <v>47019</v>
      </c>
      <c r="B672" s="713" t="s">
        <v>67</v>
      </c>
      <c r="C672" s="714"/>
      <c r="D672" s="307">
        <v>124231.14</v>
      </c>
      <c r="E672" s="312">
        <v>192409.64</v>
      </c>
      <c r="F672" s="307">
        <v>154606.57999999999</v>
      </c>
      <c r="G672" s="308">
        <f t="shared" si="64"/>
        <v>1.2445074560210909</v>
      </c>
      <c r="H672" s="308">
        <f t="shared" si="65"/>
        <v>0.80352824317949967</v>
      </c>
      <c r="I672" s="311">
        <f>F672/F691</f>
        <v>8.7946371997773588E-3</v>
      </c>
    </row>
    <row r="673" spans="1:9" s="14" customFormat="1" ht="16.5" customHeight="1">
      <c r="A673" s="461">
        <v>48019</v>
      </c>
      <c r="B673" s="713" t="s">
        <v>68</v>
      </c>
      <c r="C673" s="714"/>
      <c r="D673" s="307">
        <v>54033.99</v>
      </c>
      <c r="E673" s="312">
        <v>67271.17</v>
      </c>
      <c r="F673" s="307">
        <v>53663.5</v>
      </c>
      <c r="G673" s="308">
        <f t="shared" si="64"/>
        <v>0.99314338992919093</v>
      </c>
      <c r="H673" s="308">
        <f t="shared" si="65"/>
        <v>0.79771914179580938</v>
      </c>
      <c r="I673" s="311">
        <f>F673/F691</f>
        <v>3.0525933202212498E-3</v>
      </c>
    </row>
    <row r="674" spans="1:9" s="14" customFormat="1" ht="16.5" customHeight="1">
      <c r="A674" s="461">
        <v>650</v>
      </c>
      <c r="B674" s="713" t="s">
        <v>28</v>
      </c>
      <c r="C674" s="714"/>
      <c r="D674" s="312">
        <f>D675+D676</f>
        <v>145118.34</v>
      </c>
      <c r="E674" s="312">
        <f>E675+E676</f>
        <v>234723.53</v>
      </c>
      <c r="F674" s="312">
        <f>F675+F676</f>
        <v>177601.97</v>
      </c>
      <c r="G674" s="308">
        <f t="shared" si="64"/>
        <v>1.2238423482517786</v>
      </c>
      <c r="H674" s="308">
        <f t="shared" si="65"/>
        <v>0.75664323044221427</v>
      </c>
      <c r="I674" s="311">
        <f>F674/F691</f>
        <v>1.010270644442004E-2</v>
      </c>
    </row>
    <row r="675" spans="1:9" s="14" customFormat="1" ht="16.5" customHeight="1">
      <c r="A675" s="186">
        <v>65095</v>
      </c>
      <c r="B675" s="700" t="s">
        <v>168</v>
      </c>
      <c r="C675" s="701"/>
      <c r="D675" s="115">
        <v>113695.58</v>
      </c>
      <c r="E675" s="5">
        <v>182445.13</v>
      </c>
      <c r="F675" s="115">
        <v>134953.46</v>
      </c>
      <c r="G675" s="113">
        <f t="shared" si="64"/>
        <v>1.1869719121886708</v>
      </c>
      <c r="H675" s="113">
        <f t="shared" si="65"/>
        <v>0.73969340809480633</v>
      </c>
      <c r="I675" s="48">
        <f>F675/F674</f>
        <v>0.75986465690667726</v>
      </c>
    </row>
    <row r="676" spans="1:9" s="14" customFormat="1" ht="16.5" customHeight="1">
      <c r="A676" s="186">
        <v>65495</v>
      </c>
      <c r="B676" s="700" t="s">
        <v>169</v>
      </c>
      <c r="C676" s="701"/>
      <c r="D676" s="126">
        <v>31422.76</v>
      </c>
      <c r="E676" s="326">
        <v>52278.400000000001</v>
      </c>
      <c r="F676" s="126">
        <v>42648.51</v>
      </c>
      <c r="G676" s="113">
        <f t="shared" si="64"/>
        <v>1.3572490131357018</v>
      </c>
      <c r="H676" s="113">
        <f t="shared" si="65"/>
        <v>0.81579600752892212</v>
      </c>
      <c r="I676" s="48">
        <f>F676/F674</f>
        <v>0.24013534309332268</v>
      </c>
    </row>
    <row r="677" spans="1:9" s="14" customFormat="1" ht="16.5" customHeight="1">
      <c r="A677" s="461">
        <v>66100</v>
      </c>
      <c r="B677" s="713" t="s">
        <v>70</v>
      </c>
      <c r="C677" s="714"/>
      <c r="D677" s="318">
        <v>81209.850000000006</v>
      </c>
      <c r="E677" s="310">
        <v>128446.16</v>
      </c>
      <c r="F677" s="318">
        <v>92306.96</v>
      </c>
      <c r="G677" s="308">
        <f t="shared" si="64"/>
        <v>1.1366473401933386</v>
      </c>
      <c r="H677" s="308">
        <f t="shared" si="65"/>
        <v>0.71864320428107775</v>
      </c>
      <c r="I677" s="311">
        <f>F677/F691</f>
        <v>5.250787024810721E-3</v>
      </c>
    </row>
    <row r="678" spans="1:9" s="14" customFormat="1" ht="16.5" customHeight="1">
      <c r="A678" s="104">
        <v>730</v>
      </c>
      <c r="B678" s="713" t="s">
        <v>71</v>
      </c>
      <c r="C678" s="714"/>
      <c r="D678" s="313">
        <f>D679+D680</f>
        <v>2771822.8000000003</v>
      </c>
      <c r="E678" s="313">
        <f>E679+E680</f>
        <v>4109351.75</v>
      </c>
      <c r="F678" s="313">
        <f>F679+F680</f>
        <v>3279894.54</v>
      </c>
      <c r="G678" s="308">
        <f t="shared" si="64"/>
        <v>1.1832987808600173</v>
      </c>
      <c r="H678" s="308">
        <f t="shared" si="65"/>
        <v>0.79815375746308403</v>
      </c>
      <c r="I678" s="314">
        <f>F678/F691</f>
        <v>0.18657344682762306</v>
      </c>
    </row>
    <row r="679" spans="1:9" s="14" customFormat="1" ht="16.5" customHeight="1">
      <c r="A679" s="325">
        <v>73028</v>
      </c>
      <c r="B679" s="700" t="s">
        <v>170</v>
      </c>
      <c r="C679" s="701"/>
      <c r="D679" s="126">
        <v>26616.66</v>
      </c>
      <c r="E679" s="126">
        <v>40612.04</v>
      </c>
      <c r="F679" s="126">
        <v>27279.86</v>
      </c>
      <c r="G679" s="113">
        <f t="shared" si="64"/>
        <v>1.0249167250887226</v>
      </c>
      <c r="H679" s="113">
        <f t="shared" si="65"/>
        <v>0.67171853470054688</v>
      </c>
      <c r="I679" s="48">
        <f>F679/F678</f>
        <v>8.3172979092187519E-3</v>
      </c>
    </row>
    <row r="680" spans="1:9" s="14" customFormat="1" ht="16.5" customHeight="1">
      <c r="A680" s="186">
        <v>74100</v>
      </c>
      <c r="B680" s="700" t="s">
        <v>171</v>
      </c>
      <c r="C680" s="701"/>
      <c r="D680" s="155">
        <v>2745206.14</v>
      </c>
      <c r="E680" s="126">
        <v>4068739.71</v>
      </c>
      <c r="F680" s="155">
        <v>3252614.68</v>
      </c>
      <c r="G680" s="113">
        <f t="shared" si="64"/>
        <v>1.1848344037289673</v>
      </c>
      <c r="H680" s="113">
        <f t="shared" si="65"/>
        <v>0.79941576798482405</v>
      </c>
      <c r="I680" s="48">
        <f>F680/F678</f>
        <v>0.99168270209078124</v>
      </c>
    </row>
    <row r="681" spans="1:9" s="14" customFormat="1" ht="16.5" customHeight="1">
      <c r="A681" s="461">
        <v>75591</v>
      </c>
      <c r="B681" s="713" t="s">
        <v>172</v>
      </c>
      <c r="C681" s="714"/>
      <c r="D681" s="319">
        <v>106726.35</v>
      </c>
      <c r="E681" s="313">
        <v>187900.62</v>
      </c>
      <c r="F681" s="319">
        <v>135474.87</v>
      </c>
      <c r="G681" s="308">
        <f t="shared" si="64"/>
        <v>1.2693666559382943</v>
      </c>
      <c r="H681" s="308">
        <f t="shared" si="65"/>
        <v>0.72099213935536777</v>
      </c>
      <c r="I681" s="311">
        <f>F681/F691</f>
        <v>7.706349440864688E-3</v>
      </c>
    </row>
    <row r="682" spans="1:9" s="14" customFormat="1" ht="16.5" customHeight="1">
      <c r="A682" s="515">
        <v>75592</v>
      </c>
      <c r="B682" s="517" t="s">
        <v>506</v>
      </c>
      <c r="C682" s="516"/>
      <c r="D682" s="319">
        <v>0</v>
      </c>
      <c r="E682" s="319">
        <v>52500</v>
      </c>
      <c r="F682" s="319">
        <v>0</v>
      </c>
      <c r="G682" s="308" t="e">
        <f t="shared" si="64"/>
        <v>#DIV/0!</v>
      </c>
      <c r="H682" s="308">
        <f t="shared" si="65"/>
        <v>0</v>
      </c>
      <c r="I682" s="311">
        <f>F682/F691</f>
        <v>0</v>
      </c>
    </row>
    <row r="683" spans="1:9" s="14" customFormat="1" ht="16.5" customHeight="1">
      <c r="A683" s="461">
        <v>850</v>
      </c>
      <c r="B683" s="713" t="s">
        <v>36</v>
      </c>
      <c r="C683" s="714"/>
      <c r="D683" s="320">
        <f t="shared" ref="D683" si="66">D684+D685</f>
        <v>321086.26</v>
      </c>
      <c r="E683" s="320">
        <f t="shared" ref="E683:F683" si="67">E684+E685</f>
        <v>508155.36</v>
      </c>
      <c r="F683" s="320">
        <f t="shared" si="67"/>
        <v>386792.89</v>
      </c>
      <c r="G683" s="308">
        <f t="shared" si="64"/>
        <v>1.2046385603669245</v>
      </c>
      <c r="H683" s="308">
        <f t="shared" si="65"/>
        <v>0.76117054044259225</v>
      </c>
      <c r="I683" s="321">
        <f>F683/F691</f>
        <v>2.2002318006150788E-2</v>
      </c>
    </row>
    <row r="684" spans="1:9" s="14" customFormat="1" ht="16.5" customHeight="1">
      <c r="A684" s="154">
        <v>85019</v>
      </c>
      <c r="B684" s="315" t="s">
        <v>372</v>
      </c>
      <c r="C684" s="475"/>
      <c r="D684" s="322">
        <v>204794.51</v>
      </c>
      <c r="E684" s="322">
        <v>313134.17</v>
      </c>
      <c r="F684" s="322">
        <v>246625</v>
      </c>
      <c r="G684" s="113">
        <f t="shared" si="64"/>
        <v>1.2042559148680303</v>
      </c>
      <c r="H684" s="113">
        <f t="shared" si="65"/>
        <v>0.78760168524565688</v>
      </c>
      <c r="I684" s="323">
        <f>F684/F683</f>
        <v>0.63761513299792039</v>
      </c>
    </row>
    <row r="685" spans="1:9" s="14" customFormat="1" ht="16.5" customHeight="1">
      <c r="A685" s="154">
        <v>85184</v>
      </c>
      <c r="B685" s="700" t="s">
        <v>373</v>
      </c>
      <c r="C685" s="701"/>
      <c r="D685" s="322">
        <v>116291.75</v>
      </c>
      <c r="E685" s="322">
        <v>195021.19</v>
      </c>
      <c r="F685" s="322">
        <v>140167.89000000001</v>
      </c>
      <c r="G685" s="113">
        <f t="shared" si="64"/>
        <v>1.2053124146811791</v>
      </c>
      <c r="H685" s="113">
        <f t="shared" si="65"/>
        <v>0.71873159014156363</v>
      </c>
      <c r="I685" s="324">
        <f>F685/F683</f>
        <v>0.36238486700207961</v>
      </c>
    </row>
    <row r="686" spans="1:9" s="14" customFormat="1" ht="16.5" customHeight="1">
      <c r="A686" s="461">
        <v>920</v>
      </c>
      <c r="B686" s="713" t="s">
        <v>75</v>
      </c>
      <c r="C686" s="714"/>
      <c r="D686" s="312">
        <f t="shared" ref="D686" si="68">D687+D688+D689+D690</f>
        <v>9768952.2199999988</v>
      </c>
      <c r="E686" s="312">
        <f t="shared" ref="E686:F686" si="69">E687+E688+E689+E690</f>
        <v>13318431.989999998</v>
      </c>
      <c r="F686" s="312">
        <f t="shared" si="69"/>
        <v>11488233.32</v>
      </c>
      <c r="G686" s="308">
        <f t="shared" si="64"/>
        <v>1.1759944220507204</v>
      </c>
      <c r="H686" s="308">
        <f t="shared" si="65"/>
        <v>0.86258152075453154</v>
      </c>
      <c r="I686" s="311">
        <f>F686/F691</f>
        <v>0.65349640433022804</v>
      </c>
    </row>
    <row r="687" spans="1:9" s="14" customFormat="1" ht="16.5" customHeight="1">
      <c r="A687" s="186">
        <v>92095</v>
      </c>
      <c r="B687" s="700" t="s">
        <v>173</v>
      </c>
      <c r="C687" s="701"/>
      <c r="D687" s="5">
        <v>94685.81</v>
      </c>
      <c r="E687" s="5">
        <v>153174.89000000001</v>
      </c>
      <c r="F687" s="5">
        <v>116531.37</v>
      </c>
      <c r="G687" s="113">
        <f t="shared" si="64"/>
        <v>1.2307163026856929</v>
      </c>
      <c r="H687" s="113">
        <f t="shared" si="65"/>
        <v>0.76077332257264874</v>
      </c>
      <c r="I687" s="48">
        <f>F687/F686</f>
        <v>1.0143541374384273E-2</v>
      </c>
    </row>
    <row r="688" spans="1:9" s="14" customFormat="1" ht="16.5" customHeight="1">
      <c r="A688" s="186">
        <v>92570</v>
      </c>
      <c r="B688" s="700" t="s">
        <v>174</v>
      </c>
      <c r="C688" s="701"/>
      <c r="D688" s="5">
        <v>571286</v>
      </c>
      <c r="E688" s="365">
        <v>873936.3</v>
      </c>
      <c r="F688" s="5">
        <v>678038.65</v>
      </c>
      <c r="G688" s="113">
        <f t="shared" si="64"/>
        <v>1.186863760008122</v>
      </c>
      <c r="H688" s="113">
        <f t="shared" si="65"/>
        <v>0.77584447516369326</v>
      </c>
      <c r="I688" s="48">
        <f>F688/F686</f>
        <v>5.902027153466622E-2</v>
      </c>
    </row>
    <row r="689" spans="1:12" s="14" customFormat="1" ht="16.5" customHeight="1">
      <c r="A689" s="186">
        <v>93540</v>
      </c>
      <c r="B689" s="700" t="s">
        <v>175</v>
      </c>
      <c r="C689" s="701"/>
      <c r="D689" s="5">
        <v>6465896.3600000003</v>
      </c>
      <c r="E689" s="365">
        <v>8702840.1199999992</v>
      </c>
      <c r="F689" s="5">
        <v>7622133.0499999998</v>
      </c>
      <c r="G689" s="113">
        <f t="shared" si="64"/>
        <v>1.1788207892029992</v>
      </c>
      <c r="H689" s="113">
        <f t="shared" si="65"/>
        <v>0.87582133474836266</v>
      </c>
      <c r="I689" s="48">
        <f>F689/F686</f>
        <v>0.66347303694907889</v>
      </c>
    </row>
    <row r="690" spans="1:12" s="14" customFormat="1" ht="16.5" customHeight="1">
      <c r="A690" s="186">
        <v>94740</v>
      </c>
      <c r="B690" s="700" t="s">
        <v>176</v>
      </c>
      <c r="C690" s="701"/>
      <c r="D690" s="5">
        <v>2637084.0499999998</v>
      </c>
      <c r="E690" s="365">
        <v>3588480.68</v>
      </c>
      <c r="F690" s="5">
        <v>3071530.25</v>
      </c>
      <c r="G690" s="113">
        <f t="shared" si="64"/>
        <v>1.1647449196774748</v>
      </c>
      <c r="H690" s="113">
        <f t="shared" si="65"/>
        <v>0.85594169898108519</v>
      </c>
      <c r="I690" s="48">
        <f>F690/F686</f>
        <v>0.26736315014187056</v>
      </c>
    </row>
    <row r="691" spans="1:12" s="14" customFormat="1" ht="16.5" customHeight="1">
      <c r="A691" s="464"/>
      <c r="B691" s="471" t="s">
        <v>80</v>
      </c>
      <c r="C691" s="472"/>
      <c r="D691" s="338">
        <f>D659+D660+D664+D665+D666+D667+D668+D671+D672+D673+D674+D677+D678+D681+D682+D683+D686</f>
        <v>14920840.989999998</v>
      </c>
      <c r="E691" s="338">
        <f>E659+E660+E664+E665+E666+E667+E668+E671+E672+E673+E674+E677+E678+E681+E682+E683+E686</f>
        <v>21325746.599999998</v>
      </c>
      <c r="F691" s="338">
        <f>F659+F660+F664+F665+F666+F667+F668+F671+F672+F673+F674+F677+F678+F681+F682+F683+F686</f>
        <v>17579642.740000002</v>
      </c>
      <c r="G691" s="118">
        <f t="shared" si="64"/>
        <v>1.1781938264593761</v>
      </c>
      <c r="H691" s="118">
        <f t="shared" si="65"/>
        <v>0.82433891153897532</v>
      </c>
      <c r="I691" s="41">
        <f>I659+I660+I664+I665+I666+I667+I668+I671+I672+I673+I674+I677+I678+I681+I683+I686</f>
        <v>0.99999999999999978</v>
      </c>
    </row>
    <row r="692" spans="1:12" s="14" customFormat="1" ht="16.5" customHeight="1">
      <c r="A692" s="156"/>
      <c r="B692" s="157"/>
      <c r="C692" s="158"/>
      <c r="D692" s="158"/>
      <c r="E692" s="158"/>
      <c r="F692" s="159"/>
      <c r="G692" s="160"/>
      <c r="H692" s="160"/>
      <c r="I692" s="119"/>
      <c r="L692" s="358"/>
    </row>
    <row r="693" spans="1:12" s="14" customFormat="1" ht="16.5" customHeight="1">
      <c r="A693" s="161"/>
      <c r="B693" s="640" t="s">
        <v>192</v>
      </c>
      <c r="C693" s="640"/>
      <c r="D693" s="640"/>
      <c r="E693" s="640"/>
      <c r="F693" s="640"/>
      <c r="G693" s="640"/>
      <c r="H693" s="640"/>
      <c r="I693" s="640"/>
    </row>
    <row r="694" spans="1:12" s="14" customFormat="1" ht="16.5" customHeight="1"/>
    <row r="695" spans="1:12" s="14" customFormat="1" ht="16.5" customHeight="1"/>
    <row r="696" spans="1:12" s="14" customFormat="1" ht="16.5" customHeight="1"/>
    <row r="697" spans="1:12" s="14" customFormat="1" ht="16.5" customHeight="1"/>
    <row r="698" spans="1:12" s="14" customFormat="1" ht="16.5" customHeight="1"/>
    <row r="699" spans="1:12" s="14" customFormat="1" ht="16.5" customHeight="1"/>
    <row r="700" spans="1:12" s="14" customFormat="1" ht="16.5" customHeight="1">
      <c r="E700" s="358"/>
    </row>
    <row r="701" spans="1:12" s="14" customFormat="1" ht="16.5" customHeight="1"/>
    <row r="702" spans="1:12" s="14" customFormat="1" ht="16.5" customHeight="1"/>
    <row r="703" spans="1:12" s="14" customFormat="1" ht="16.5" customHeight="1"/>
    <row r="704" spans="1:12" s="14" customFormat="1" ht="16.5" customHeight="1">
      <c r="I704" s="357"/>
    </row>
    <row r="705" spans="1:9" s="14" customFormat="1" ht="16.5" customHeight="1"/>
    <row r="706" spans="1:9" s="14" customFormat="1" ht="16.5" customHeight="1"/>
    <row r="707" spans="1:9" s="14" customFormat="1" ht="16.5" customHeight="1"/>
    <row r="708" spans="1:9" s="14" customFormat="1" ht="16.5" customHeight="1">
      <c r="I708" s="161"/>
    </row>
    <row r="709" spans="1:9" s="14" customFormat="1" ht="16.5" customHeight="1">
      <c r="I709" s="193">
        <v>12</v>
      </c>
    </row>
    <row r="710" spans="1:9" s="14" customFormat="1" ht="16.5" customHeight="1">
      <c r="I710" s="193"/>
    </row>
    <row r="711" spans="1:9" s="14" customFormat="1" ht="16.5" customHeight="1">
      <c r="I711" s="193"/>
    </row>
    <row r="712" spans="1:9" s="14" customFormat="1" ht="16.5" customHeight="1">
      <c r="A712" s="291" t="s">
        <v>398</v>
      </c>
      <c r="B712" s="162"/>
      <c r="C712" s="162"/>
      <c r="D712" s="162"/>
      <c r="E712" s="134"/>
      <c r="F712" s="12"/>
      <c r="G712" s="450"/>
      <c r="H712" s="453"/>
      <c r="I712" s="12"/>
    </row>
    <row r="713" spans="1:9" s="14" customFormat="1" ht="16.5" customHeight="1">
      <c r="A713" s="450"/>
      <c r="B713" s="163"/>
      <c r="C713" s="163"/>
      <c r="D713" s="164"/>
      <c r="E713" s="12"/>
      <c r="F713" s="450"/>
      <c r="G713" s="450"/>
      <c r="H713" s="453"/>
      <c r="I713" s="12"/>
    </row>
    <row r="714" spans="1:9" s="14" customFormat="1" ht="16.5" customHeight="1">
      <c r="A714" s="450" t="s">
        <v>696</v>
      </c>
      <c r="B714" s="450"/>
      <c r="C714" s="450"/>
      <c r="D714" s="450"/>
      <c r="E714" s="450"/>
      <c r="F714" s="450"/>
      <c r="G714" s="450"/>
      <c r="H714" s="450"/>
      <c r="I714" s="450"/>
    </row>
    <row r="715" spans="1:9" s="14" customFormat="1" ht="16.5" customHeight="1">
      <c r="A715" s="622" t="s">
        <v>697</v>
      </c>
      <c r="B715" s="622"/>
      <c r="C715" s="622"/>
      <c r="D715" s="622"/>
      <c r="E715" s="622"/>
      <c r="F715" s="622"/>
      <c r="G715" s="622"/>
      <c r="H715" s="622"/>
      <c r="I715" s="622"/>
    </row>
    <row r="716" spans="1:9" s="14" customFormat="1" ht="16.5" customHeight="1">
      <c r="A716" s="435"/>
      <c r="B716" s="435"/>
      <c r="C716" s="435"/>
      <c r="D716" s="435"/>
      <c r="E716" s="435"/>
      <c r="F716" s="435"/>
      <c r="G716" s="435"/>
      <c r="H716" s="435"/>
      <c r="I716" s="435"/>
    </row>
    <row r="717" spans="1:9" s="14" customFormat="1" ht="16.5" customHeight="1">
      <c r="A717" s="622" t="s">
        <v>399</v>
      </c>
      <c r="B717" s="622"/>
      <c r="C717" s="622"/>
      <c r="D717" s="622"/>
      <c r="E717" s="622"/>
      <c r="F717" s="622"/>
      <c r="G717" s="622"/>
      <c r="H717" s="622"/>
      <c r="I717" s="622"/>
    </row>
    <row r="718" spans="1:9" s="14" customFormat="1" ht="16.5" customHeight="1">
      <c r="A718" s="435"/>
      <c r="B718" s="435"/>
      <c r="C718" s="435"/>
      <c r="D718" s="435"/>
      <c r="E718" s="609" t="s">
        <v>81</v>
      </c>
      <c r="F718" s="435"/>
      <c r="G718" s="435"/>
      <c r="H718" s="435"/>
    </row>
    <row r="719" spans="1:9" s="14" customFormat="1" ht="16.5" customHeight="1">
      <c r="A719" s="435"/>
      <c r="B719" s="435"/>
      <c r="C719" s="435"/>
      <c r="D719" s="435"/>
      <c r="E719" s="651"/>
      <c r="F719" s="435"/>
      <c r="G719" s="435"/>
      <c r="H719" s="435"/>
      <c r="I719" s="435"/>
    </row>
    <row r="720" spans="1:9" s="14" customFormat="1" ht="16.5" customHeight="1">
      <c r="A720" s="616" t="s">
        <v>146</v>
      </c>
      <c r="B720" s="610" t="s">
        <v>147</v>
      </c>
      <c r="C720" s="611"/>
      <c r="D720" s="332" t="s">
        <v>82</v>
      </c>
      <c r="E720" s="445" t="s">
        <v>148</v>
      </c>
      <c r="F720" s="34" t="s">
        <v>83</v>
      </c>
      <c r="G720" s="614" t="s">
        <v>48</v>
      </c>
      <c r="H720" s="615"/>
      <c r="I720" s="436" t="s">
        <v>49</v>
      </c>
    </row>
    <row r="721" spans="1:9" s="14" customFormat="1" ht="16.5" customHeight="1">
      <c r="A721" s="617"/>
      <c r="B721" s="612"/>
      <c r="C721" s="613"/>
      <c r="D721" s="333" t="s">
        <v>568</v>
      </c>
      <c r="E721" s="35" t="s">
        <v>616</v>
      </c>
      <c r="F721" s="35" t="s">
        <v>656</v>
      </c>
      <c r="G721" s="20" t="s">
        <v>51</v>
      </c>
      <c r="H721" s="20" t="s">
        <v>52</v>
      </c>
      <c r="I721" s="437"/>
    </row>
    <row r="722" spans="1:9" s="14" customFormat="1" ht="16.5" customHeight="1">
      <c r="A722" s="103">
        <v>1</v>
      </c>
      <c r="B722" s="618">
        <v>2</v>
      </c>
      <c r="C722" s="619"/>
      <c r="D722" s="101">
        <v>3</v>
      </c>
      <c r="E722" s="101">
        <v>4</v>
      </c>
      <c r="F722" s="101">
        <v>5</v>
      </c>
      <c r="G722" s="101">
        <v>6</v>
      </c>
      <c r="H722" s="101">
        <v>7</v>
      </c>
      <c r="I722" s="112">
        <v>8</v>
      </c>
    </row>
    <row r="723" spans="1:9" s="14" customFormat="1" ht="16.5" customHeight="1">
      <c r="A723" s="53">
        <v>10</v>
      </c>
      <c r="B723" s="624" t="s">
        <v>193</v>
      </c>
      <c r="C723" s="625"/>
      <c r="D723" s="115">
        <v>3349834</v>
      </c>
      <c r="E723" s="383">
        <v>4447736</v>
      </c>
      <c r="F723" s="115">
        <v>3327507.63</v>
      </c>
      <c r="G723" s="113">
        <f t="shared" ref="G723:G729" si="70">F723/D723</f>
        <v>0.99333508167867424</v>
      </c>
      <c r="H723" s="114">
        <f t="shared" ref="H723:H729" si="71">F723/E723</f>
        <v>0.7481351478594952</v>
      </c>
      <c r="I723" s="114">
        <f>F723/F729</f>
        <v>0.83546734722270488</v>
      </c>
    </row>
    <row r="724" spans="1:9" s="14" customFormat="1" ht="16.5" customHeight="1">
      <c r="A724" s="53">
        <v>21</v>
      </c>
      <c r="B724" s="624" t="s">
        <v>105</v>
      </c>
      <c r="C724" s="625"/>
      <c r="D724" s="115">
        <v>592458.06999999995</v>
      </c>
      <c r="E724" s="383">
        <v>1004204</v>
      </c>
      <c r="F724" s="115">
        <v>486576.68</v>
      </c>
      <c r="G724" s="113">
        <f t="shared" si="70"/>
        <v>0.82128458474706911</v>
      </c>
      <c r="H724" s="114">
        <f t="shared" si="71"/>
        <v>0.48453967520543634</v>
      </c>
      <c r="I724" s="114">
        <f>F724/F729</f>
        <v>0.12216919486373377</v>
      </c>
    </row>
    <row r="725" spans="1:9" s="14" customFormat="1" ht="16.5" customHeight="1">
      <c r="A725" s="53">
        <v>22</v>
      </c>
      <c r="B725" s="624" t="s">
        <v>194</v>
      </c>
      <c r="C725" s="625"/>
      <c r="D725" s="115">
        <v>2335.5</v>
      </c>
      <c r="E725" s="384">
        <v>233388</v>
      </c>
      <c r="F725" s="115">
        <v>30887.18</v>
      </c>
      <c r="G725" s="113">
        <f t="shared" si="70"/>
        <v>13.225082423463926</v>
      </c>
      <c r="H725" s="114">
        <f t="shared" si="71"/>
        <v>0.13234262258556567</v>
      </c>
      <c r="I725" s="114">
        <f>F725/F729</f>
        <v>7.7551228147868098E-3</v>
      </c>
    </row>
    <row r="726" spans="1:9" s="14" customFormat="1" ht="16.5" customHeight="1">
      <c r="A726" s="53">
        <v>31</v>
      </c>
      <c r="B726" s="624" t="s">
        <v>195</v>
      </c>
      <c r="C726" s="625"/>
      <c r="D726" s="115">
        <v>0</v>
      </c>
      <c r="E726" s="383">
        <v>0</v>
      </c>
      <c r="F726" s="115">
        <v>0</v>
      </c>
      <c r="G726" s="113" t="e">
        <f t="shared" si="70"/>
        <v>#DIV/0!</v>
      </c>
      <c r="H726" s="114" t="e">
        <f t="shared" si="71"/>
        <v>#DIV/0!</v>
      </c>
      <c r="I726" s="114">
        <f>F726/F729</f>
        <v>0</v>
      </c>
    </row>
    <row r="727" spans="1:9" s="14" customFormat="1" ht="16.5" customHeight="1">
      <c r="A727" s="53" t="s">
        <v>154</v>
      </c>
      <c r="B727" s="624" t="s">
        <v>106</v>
      </c>
      <c r="C727" s="625"/>
      <c r="D727" s="115">
        <f>15939.22</f>
        <v>15939.22</v>
      </c>
      <c r="E727" s="385">
        <f>5+180891.71+6372.62+471.42+42.69+1000</f>
        <v>188783.44</v>
      </c>
      <c r="F727" s="115">
        <f>137838.42</f>
        <v>137838.42000000001</v>
      </c>
      <c r="G727" s="113">
        <f t="shared" si="70"/>
        <v>8.6477518975207079</v>
      </c>
      <c r="H727" s="114">
        <f t="shared" si="71"/>
        <v>0.73014041909608174</v>
      </c>
      <c r="I727" s="114">
        <f>F727/F729</f>
        <v>3.4608335098774527E-2</v>
      </c>
    </row>
    <row r="728" spans="1:9" s="14" customFormat="1" ht="16.5" customHeight="1">
      <c r="A728" s="53">
        <v>4</v>
      </c>
      <c r="B728" s="624" t="s">
        <v>156</v>
      </c>
      <c r="C728" s="625"/>
      <c r="D728" s="115">
        <v>0</v>
      </c>
      <c r="E728" s="385">
        <v>0</v>
      </c>
      <c r="F728" s="115">
        <v>0</v>
      </c>
      <c r="G728" s="113" t="e">
        <f t="shared" si="70"/>
        <v>#DIV/0!</v>
      </c>
      <c r="H728" s="114" t="e">
        <f t="shared" si="71"/>
        <v>#DIV/0!</v>
      </c>
      <c r="I728" s="114">
        <f>F728/F729</f>
        <v>0</v>
      </c>
    </row>
    <row r="729" spans="1:9" s="14" customFormat="1" ht="16.5" customHeight="1">
      <c r="A729" s="116"/>
      <c r="B729" s="626" t="s">
        <v>187</v>
      </c>
      <c r="C729" s="627"/>
      <c r="D729" s="338">
        <f>SUM(D723:D728)</f>
        <v>3960566.79</v>
      </c>
      <c r="E729" s="338">
        <f>SUM(E723:E728)</f>
        <v>5874111.4400000004</v>
      </c>
      <c r="F729" s="338">
        <f t="shared" ref="F729" si="72">SUM(F723:F728)</f>
        <v>3982809.91</v>
      </c>
      <c r="G729" s="118">
        <f t="shared" si="70"/>
        <v>1.0056161456628283</v>
      </c>
      <c r="H729" s="108">
        <f t="shared" si="71"/>
        <v>0.67802763884915329</v>
      </c>
      <c r="I729" s="108">
        <f>SUM(I723:I727)</f>
        <v>1</v>
      </c>
    </row>
    <row r="730" spans="1:9" s="14" customFormat="1" ht="16.5" customHeight="1">
      <c r="A730" s="17"/>
      <c r="B730" s="17"/>
      <c r="C730" s="17"/>
      <c r="D730" s="17"/>
      <c r="E730" s="17"/>
      <c r="F730" s="17"/>
      <c r="G730" s="17"/>
      <c r="H730" s="17"/>
    </row>
    <row r="731" spans="1:9" s="14" customFormat="1" ht="16.5" customHeight="1">
      <c r="A731" s="623" t="s">
        <v>698</v>
      </c>
      <c r="B731" s="623"/>
      <c r="C731" s="623"/>
      <c r="D731" s="623"/>
      <c r="E731" s="623"/>
      <c r="F731" s="623"/>
      <c r="G731" s="623"/>
      <c r="H731" s="623"/>
      <c r="I731" s="623"/>
    </row>
    <row r="732" spans="1:9" s="14" customFormat="1" ht="16.5" customHeight="1">
      <c r="A732" s="623" t="s">
        <v>699</v>
      </c>
      <c r="B732" s="623"/>
      <c r="C732" s="623"/>
      <c r="D732" s="623"/>
      <c r="E732" s="623"/>
      <c r="F732" s="623"/>
      <c r="G732" s="623"/>
      <c r="H732" s="623"/>
      <c r="I732" s="623"/>
    </row>
    <row r="733" spans="1:9" s="14" customFormat="1" ht="16.5" customHeight="1">
      <c r="A733" s="440"/>
      <c r="B733" s="440"/>
      <c r="C733" s="440"/>
      <c r="D733" s="440"/>
      <c r="E733" s="440"/>
      <c r="F733" s="440"/>
      <c r="G733" s="440"/>
      <c r="H733" s="440"/>
      <c r="I733" s="440"/>
    </row>
    <row r="734" spans="1:9" s="14" customFormat="1" ht="16.5" customHeight="1">
      <c r="A734" s="440"/>
      <c r="B734" s="440"/>
      <c r="C734" s="440"/>
      <c r="D734" s="440"/>
      <c r="E734" s="440"/>
      <c r="F734" s="440"/>
      <c r="G734" s="440"/>
      <c r="H734" s="440"/>
      <c r="I734" s="440"/>
    </row>
    <row r="735" spans="1:9" s="14" customFormat="1" ht="16.5" customHeight="1">
      <c r="A735" s="440"/>
      <c r="B735" s="440"/>
      <c r="C735" s="440"/>
      <c r="D735" s="440"/>
      <c r="E735" s="440"/>
      <c r="F735" s="440"/>
      <c r="G735" s="440"/>
      <c r="H735" s="440"/>
      <c r="I735" s="440"/>
    </row>
    <row r="736" spans="1:9" s="14" customFormat="1" ht="16.5" customHeight="1">
      <c r="A736" s="440"/>
      <c r="B736" s="440"/>
      <c r="C736" s="440"/>
      <c r="D736" s="440"/>
      <c r="E736" s="440"/>
      <c r="F736" s="440"/>
      <c r="G736" s="440"/>
      <c r="H736" s="440"/>
      <c r="I736" s="440"/>
    </row>
    <row r="737" spans="1:9" s="14" customFormat="1" ht="16.5" customHeight="1">
      <c r="A737" s="440"/>
      <c r="B737" s="440"/>
      <c r="C737" s="440"/>
      <c r="D737" s="440"/>
      <c r="E737" s="440"/>
      <c r="F737" s="440"/>
      <c r="G737" s="440"/>
      <c r="H737" s="440"/>
      <c r="I737" s="440"/>
    </row>
    <row r="738" spans="1:9" s="14" customFormat="1" ht="16.5" customHeight="1">
      <c r="A738" s="440"/>
      <c r="B738" s="440"/>
      <c r="C738" s="440"/>
      <c r="D738" s="440"/>
      <c r="E738" s="440"/>
      <c r="F738" s="440"/>
      <c r="G738" s="440"/>
      <c r="H738" s="440"/>
      <c r="I738" s="440"/>
    </row>
    <row r="739" spans="1:9" s="14" customFormat="1" ht="16.5" customHeight="1">
      <c r="A739" s="440"/>
      <c r="B739" s="440"/>
      <c r="C739" s="440"/>
      <c r="D739" s="440"/>
      <c r="E739" s="440"/>
      <c r="F739" s="440"/>
      <c r="G739" s="440"/>
      <c r="H739" s="440"/>
      <c r="I739" s="440"/>
    </row>
    <row r="740" spans="1:9" s="14" customFormat="1" ht="16.5" customHeight="1">
      <c r="A740" s="440"/>
      <c r="B740" s="440"/>
      <c r="C740" s="440"/>
      <c r="D740" s="440"/>
      <c r="E740" s="440"/>
      <c r="F740" s="440"/>
      <c r="G740" s="440"/>
      <c r="H740" s="440"/>
      <c r="I740" s="440"/>
    </row>
    <row r="741" spans="1:9" s="14" customFormat="1" ht="16.5" customHeight="1">
      <c r="A741" s="440"/>
      <c r="B741" s="440"/>
      <c r="C741" s="440"/>
      <c r="D741" s="440"/>
      <c r="E741" s="440"/>
      <c r="F741" s="440"/>
      <c r="G741" s="440"/>
      <c r="H741" s="440"/>
      <c r="I741" s="440"/>
    </row>
    <row r="742" spans="1:9" s="14" customFormat="1" ht="16.5" customHeight="1">
      <c r="A742" s="440"/>
      <c r="B742" s="440"/>
      <c r="C742" s="440"/>
      <c r="D742" s="440"/>
      <c r="E742" s="440"/>
      <c r="F742" s="440"/>
      <c r="G742" s="440"/>
      <c r="H742" s="440"/>
      <c r="I742" s="440"/>
    </row>
    <row r="743" spans="1:9" s="14" customFormat="1" ht="16.5" customHeight="1">
      <c r="A743" s="440"/>
      <c r="B743" s="440"/>
      <c r="C743" s="440"/>
      <c r="D743" s="440"/>
      <c r="E743" s="440"/>
      <c r="F743" s="440"/>
      <c r="G743" s="440"/>
      <c r="H743" s="440"/>
      <c r="I743" s="440"/>
    </row>
    <row r="744" spans="1:9" s="14" customFormat="1" ht="16.5" customHeight="1">
      <c r="A744" s="440"/>
      <c r="B744" s="440"/>
      <c r="C744" s="440"/>
      <c r="D744" s="440"/>
      <c r="E744" s="440"/>
      <c r="F744" s="440"/>
      <c r="G744" s="440"/>
      <c r="H744" s="440"/>
      <c r="I744" s="440"/>
    </row>
    <row r="745" spans="1:9" s="14" customFormat="1" ht="16.5" customHeight="1">
      <c r="A745" s="440"/>
      <c r="B745" s="440"/>
      <c r="C745" s="440"/>
      <c r="D745" s="440"/>
      <c r="E745" s="440"/>
      <c r="F745" s="440"/>
      <c r="G745" s="440"/>
      <c r="H745" s="440"/>
      <c r="I745" s="440"/>
    </row>
    <row r="746" spans="1:9" s="14" customFormat="1" ht="16.5" customHeight="1">
      <c r="A746" s="440"/>
      <c r="B746" s="440"/>
      <c r="C746" s="440"/>
      <c r="D746" s="440"/>
      <c r="E746" s="440"/>
      <c r="F746" s="440"/>
      <c r="G746" s="440"/>
      <c r="H746" s="440"/>
      <c r="I746" s="440"/>
    </row>
    <row r="747" spans="1:9" s="14" customFormat="1" ht="16.5" customHeight="1">
      <c r="A747" s="440"/>
      <c r="B747" s="440"/>
      <c r="C747" s="440"/>
      <c r="D747" s="440"/>
      <c r="E747" s="440"/>
      <c r="F747" s="440"/>
      <c r="G747" s="440"/>
      <c r="H747" s="440"/>
      <c r="I747" s="440"/>
    </row>
    <row r="748" spans="1:9" s="14" customFormat="1" ht="16.5" customHeight="1">
      <c r="A748" s="440"/>
      <c r="B748" s="440"/>
      <c r="C748" s="440"/>
      <c r="D748" s="440"/>
      <c r="E748" s="440"/>
      <c r="F748" s="440"/>
      <c r="G748" s="440"/>
      <c r="H748" s="440"/>
      <c r="I748" s="440"/>
    </row>
    <row r="749" spans="1:9" s="14" customFormat="1" ht="16.5" customHeight="1">
      <c r="A749" s="440"/>
      <c r="B749" s="440"/>
      <c r="C749" s="440"/>
      <c r="D749" s="440"/>
      <c r="E749" s="440"/>
      <c r="F749" s="440"/>
      <c r="G749" s="440"/>
      <c r="H749" s="440"/>
      <c r="I749" s="440"/>
    </row>
    <row r="750" spans="1:9" s="14" customFormat="1" ht="16.5" customHeight="1">
      <c r="A750" s="440"/>
      <c r="B750" s="440"/>
      <c r="C750" s="440"/>
      <c r="D750" s="440"/>
      <c r="E750" s="440"/>
      <c r="F750" s="440"/>
      <c r="G750" s="440"/>
      <c r="H750" s="440"/>
      <c r="I750" s="440"/>
    </row>
    <row r="751" spans="1:9" s="14" customFormat="1" ht="16.5" customHeight="1">
      <c r="A751" s="440"/>
      <c r="B751" s="440"/>
      <c r="C751" s="440"/>
      <c r="D751" s="440"/>
      <c r="E751" s="440"/>
      <c r="F751" s="440"/>
      <c r="G751" s="440"/>
      <c r="H751" s="440"/>
      <c r="I751" s="440"/>
    </row>
    <row r="752" spans="1:9" s="14" customFormat="1" ht="16.5" customHeight="1">
      <c r="A752" s="440"/>
      <c r="B752" s="440"/>
      <c r="C752" s="440"/>
      <c r="D752" s="440"/>
      <c r="E752" s="440"/>
      <c r="F752" s="440"/>
      <c r="G752" s="440"/>
      <c r="H752" s="440"/>
      <c r="I752" s="440"/>
    </row>
    <row r="753" spans="1:9" s="14" customFormat="1" ht="16.5" customHeight="1">
      <c r="A753" s="440"/>
      <c r="B753" s="440"/>
      <c r="C753" s="440"/>
      <c r="D753" s="440"/>
      <c r="E753" s="440"/>
      <c r="F753" s="440"/>
      <c r="G753" s="440"/>
      <c r="H753" s="440"/>
      <c r="I753" s="440"/>
    </row>
    <row r="754" spans="1:9" s="14" customFormat="1" ht="16.5" customHeight="1">
      <c r="A754" s="440"/>
      <c r="B754" s="440"/>
      <c r="C754" s="440"/>
      <c r="D754" s="440"/>
      <c r="E754" s="440"/>
      <c r="F754" s="440"/>
      <c r="G754" s="440"/>
      <c r="H754" s="440"/>
      <c r="I754" s="440"/>
    </row>
    <row r="755" spans="1:9" s="14" customFormat="1" ht="16.5" customHeight="1">
      <c r="A755" s="440"/>
      <c r="B755" s="440"/>
      <c r="C755" s="440"/>
      <c r="D755" s="440"/>
      <c r="E755" s="440"/>
      <c r="F755" s="440"/>
      <c r="G755" s="440"/>
      <c r="H755" s="440"/>
      <c r="I755" s="440"/>
    </row>
    <row r="756" spans="1:9" s="14" customFormat="1" ht="16.5" customHeight="1">
      <c r="A756" s="440"/>
      <c r="B756" s="440"/>
      <c r="C756" s="440"/>
      <c r="D756" s="440"/>
      <c r="E756" s="440"/>
      <c r="F756" s="440"/>
      <c r="G756" s="440"/>
      <c r="H756" s="440"/>
      <c r="I756" s="440"/>
    </row>
    <row r="757" spans="1:9" s="14" customFormat="1" ht="16.5" customHeight="1">
      <c r="A757" s="440"/>
      <c r="B757" s="440"/>
      <c r="C757" s="440"/>
      <c r="D757" s="440"/>
      <c r="E757" s="440"/>
      <c r="F757" s="440"/>
      <c r="G757" s="440"/>
      <c r="H757" s="440"/>
      <c r="I757" s="440"/>
    </row>
    <row r="758" spans="1:9" s="14" customFormat="1" ht="16.5" customHeight="1">
      <c r="A758" s="440"/>
      <c r="B758" s="440"/>
      <c r="C758" s="440"/>
      <c r="D758" s="440"/>
      <c r="E758" s="440"/>
      <c r="F758" s="440"/>
      <c r="G758" s="440"/>
      <c r="H758" s="440"/>
      <c r="I758" s="440"/>
    </row>
    <row r="759" spans="1:9" s="14" customFormat="1" ht="16.5" customHeight="1">
      <c r="A759" s="440"/>
      <c r="B759" s="440"/>
      <c r="C759" s="440"/>
      <c r="D759" s="440"/>
      <c r="E759" s="440"/>
      <c r="F759" s="440"/>
      <c r="G759" s="440"/>
      <c r="H759" s="440"/>
      <c r="I759" s="440"/>
    </row>
    <row r="760" spans="1:9" s="14" customFormat="1" ht="16.5" customHeight="1">
      <c r="A760" s="440"/>
      <c r="B760" s="440"/>
      <c r="C760" s="440"/>
      <c r="D760" s="440"/>
      <c r="E760" s="440"/>
      <c r="F760" s="440"/>
      <c r="G760" s="440"/>
      <c r="H760" s="440"/>
      <c r="I760" s="440"/>
    </row>
    <row r="761" spans="1:9" s="14" customFormat="1" ht="16.5" customHeight="1">
      <c r="A761" s="440"/>
      <c r="B761" s="440"/>
      <c r="C761" s="440"/>
      <c r="D761" s="440"/>
      <c r="E761" s="440"/>
      <c r="F761" s="440"/>
      <c r="G761" s="440"/>
      <c r="H761" s="440"/>
      <c r="I761" s="440"/>
    </row>
    <row r="762" spans="1:9" s="14" customFormat="1" ht="16.5" customHeight="1">
      <c r="A762" s="440"/>
      <c r="B762" s="440"/>
      <c r="C762" s="440"/>
      <c r="D762" s="440"/>
      <c r="E762" s="440"/>
      <c r="F762" s="440"/>
      <c r="G762" s="440"/>
      <c r="H762" s="440"/>
      <c r="I762" s="440"/>
    </row>
    <row r="763" spans="1:9" s="14" customFormat="1" ht="16.5" customHeight="1">
      <c r="A763" s="440"/>
      <c r="B763" s="440"/>
      <c r="C763" s="440"/>
      <c r="D763" s="440"/>
      <c r="E763" s="440"/>
      <c r="F763" s="440"/>
      <c r="G763" s="440"/>
      <c r="H763" s="440"/>
      <c r="I763" s="440"/>
    </row>
    <row r="764" spans="1:9" s="14" customFormat="1" ht="16.5" customHeight="1">
      <c r="A764" s="440"/>
      <c r="B764" s="440"/>
      <c r="C764" s="440"/>
      <c r="D764" s="440"/>
      <c r="E764" s="440"/>
      <c r="F764" s="440"/>
      <c r="G764" s="440"/>
      <c r="H764" s="440"/>
      <c r="I764" s="440"/>
    </row>
    <row r="765" spans="1:9" s="14" customFormat="1" ht="16.5" customHeight="1">
      <c r="A765" s="440"/>
      <c r="B765" s="440"/>
      <c r="C765" s="440"/>
      <c r="D765" s="440"/>
      <c r="E765" s="440"/>
      <c r="F765" s="440"/>
      <c r="G765" s="440"/>
      <c r="H765" s="440"/>
      <c r="I765" s="440"/>
    </row>
    <row r="766" spans="1:9" s="14" customFormat="1" ht="16.5" customHeight="1">
      <c r="A766" s="440"/>
      <c r="B766" s="440"/>
      <c r="C766" s="440"/>
      <c r="D766" s="440"/>
      <c r="E766" s="440"/>
      <c r="F766" s="440"/>
      <c r="G766" s="440"/>
      <c r="H766" s="440"/>
      <c r="I766" s="440"/>
    </row>
    <row r="767" spans="1:9" s="14" customFormat="1" ht="16.5" customHeight="1">
      <c r="A767" s="440"/>
      <c r="B767" s="440"/>
      <c r="C767" s="440"/>
      <c r="D767" s="440"/>
      <c r="E767" s="440"/>
      <c r="F767" s="440"/>
      <c r="G767" s="440"/>
      <c r="H767" s="440"/>
      <c r="I767" s="440"/>
    </row>
    <row r="768" spans="1:9" s="14" customFormat="1" ht="16.5" customHeight="1">
      <c r="A768" s="440"/>
      <c r="B768" s="440"/>
      <c r="C768" s="440"/>
      <c r="D768" s="440"/>
      <c r="E768" s="440"/>
      <c r="F768" s="440"/>
      <c r="G768" s="440"/>
      <c r="H768" s="440"/>
      <c r="I768" s="235">
        <v>13</v>
      </c>
    </row>
    <row r="769" spans="1:9" s="14" customFormat="1" ht="16.5" customHeight="1">
      <c r="A769" s="622" t="s">
        <v>400</v>
      </c>
      <c r="B769" s="622"/>
      <c r="C769" s="622"/>
      <c r="D769" s="622"/>
      <c r="E769" s="622"/>
      <c r="F769" s="622"/>
      <c r="G769" s="622"/>
      <c r="H769" s="622"/>
      <c r="I769" s="622"/>
    </row>
    <row r="770" spans="1:9" s="14" customFormat="1" ht="16.5" customHeight="1">
      <c r="A770" s="622" t="s">
        <v>700</v>
      </c>
      <c r="B770" s="622"/>
      <c r="C770" s="622"/>
      <c r="D770" s="622"/>
      <c r="E770" s="622"/>
      <c r="F770" s="622"/>
      <c r="G770" s="622"/>
      <c r="H770" s="622"/>
      <c r="I770" s="622"/>
    </row>
    <row r="771" spans="1:9" s="14" customFormat="1" ht="16.5" customHeight="1">
      <c r="A771" s="435"/>
      <c r="B771" s="435"/>
      <c r="C771" s="435"/>
      <c r="D771" s="435"/>
      <c r="E771" s="609" t="s">
        <v>81</v>
      </c>
      <c r="F771" s="435"/>
      <c r="G771" s="435"/>
      <c r="H771" s="435"/>
      <c r="I771" s="435"/>
    </row>
    <row r="772" spans="1:9" s="14" customFormat="1" ht="16.5" customHeight="1">
      <c r="A772" s="450"/>
      <c r="B772" s="134"/>
      <c r="C772" s="12"/>
      <c r="D772" s="435"/>
      <c r="E772" s="651"/>
      <c r="F772" s="435"/>
      <c r="G772" s="134"/>
      <c r="H772" s="450"/>
      <c r="I772" s="450"/>
    </row>
    <row r="773" spans="1:9" s="14" customFormat="1" ht="16.5" customHeight="1">
      <c r="A773" s="468" t="s">
        <v>44</v>
      </c>
      <c r="B773" s="610" t="s">
        <v>147</v>
      </c>
      <c r="C773" s="611"/>
      <c r="D773" s="332" t="s">
        <v>82</v>
      </c>
      <c r="E773" s="445" t="s">
        <v>148</v>
      </c>
      <c r="F773" s="34" t="s">
        <v>83</v>
      </c>
      <c r="G773" s="614" t="s">
        <v>48</v>
      </c>
      <c r="H773" s="615"/>
      <c r="I773" s="616" t="s">
        <v>49</v>
      </c>
    </row>
    <row r="774" spans="1:9" s="14" customFormat="1" ht="16.5" customHeight="1">
      <c r="A774" s="484" t="s">
        <v>84</v>
      </c>
      <c r="B774" s="612"/>
      <c r="C774" s="613"/>
      <c r="D774" s="333" t="s">
        <v>568</v>
      </c>
      <c r="E774" s="35" t="s">
        <v>616</v>
      </c>
      <c r="F774" s="35" t="s">
        <v>656</v>
      </c>
      <c r="G774" s="20" t="s">
        <v>51</v>
      </c>
      <c r="H774" s="20" t="s">
        <v>52</v>
      </c>
      <c r="I774" s="617"/>
    </row>
    <row r="775" spans="1:9" s="14" customFormat="1" ht="16.5" customHeight="1">
      <c r="A775" s="166">
        <v>1</v>
      </c>
      <c r="B775" s="706">
        <v>2</v>
      </c>
      <c r="C775" s="707"/>
      <c r="D775" s="122">
        <v>3</v>
      </c>
      <c r="E775" s="123">
        <v>4</v>
      </c>
      <c r="F775" s="123">
        <v>5</v>
      </c>
      <c r="G775" s="123">
        <v>6</v>
      </c>
      <c r="H775" s="123">
        <v>7</v>
      </c>
      <c r="I775" s="124">
        <v>8</v>
      </c>
    </row>
    <row r="776" spans="1:9" s="14" customFormat="1" ht="16.5" customHeight="1">
      <c r="A776" s="167">
        <v>1310</v>
      </c>
      <c r="B776" s="689" t="s">
        <v>196</v>
      </c>
      <c r="C776" s="690"/>
      <c r="D776" s="379">
        <f>D777+D778+D779+D780+D781+D782+D783+D784</f>
        <v>23742.879999999997</v>
      </c>
      <c r="E776" s="117">
        <f>E777+E778+E779+E780+E781+E782+E783+E784</f>
        <v>50700</v>
      </c>
      <c r="F776" s="379">
        <f>F777+F778+F779+F780+F781+F782+F783+F784</f>
        <v>45419.77</v>
      </c>
      <c r="G776" s="139">
        <f t="shared" ref="G776:G793" si="73">F776/D776</f>
        <v>1.9129848611457414</v>
      </c>
      <c r="H776" s="144">
        <f t="shared" ref="H776:H793" si="74">F776/E776</f>
        <v>0.89585345167652852</v>
      </c>
      <c r="I776" s="108">
        <f>F776/F876</f>
        <v>1.1403951237030039E-2</v>
      </c>
    </row>
    <row r="777" spans="1:9" s="14" customFormat="1" ht="16.5" customHeight="1">
      <c r="A777" s="449">
        <v>13130</v>
      </c>
      <c r="B777" s="698" t="s">
        <v>197</v>
      </c>
      <c r="C777" s="699"/>
      <c r="D777" s="168">
        <v>0</v>
      </c>
      <c r="E777" s="168">
        <v>0</v>
      </c>
      <c r="F777" s="168">
        <v>1190</v>
      </c>
      <c r="G777" s="113" t="e">
        <f t="shared" si="73"/>
        <v>#DIV/0!</v>
      </c>
      <c r="H777" s="114" t="e">
        <f t="shared" si="74"/>
        <v>#DIV/0!</v>
      </c>
      <c r="I777" s="114">
        <f>F777/F776</f>
        <v>2.6200044606126367E-2</v>
      </c>
    </row>
    <row r="778" spans="1:9" s="14" customFormat="1" ht="16.5" customHeight="1">
      <c r="A778" s="449">
        <v>13131</v>
      </c>
      <c r="B778" s="169" t="s">
        <v>198</v>
      </c>
      <c r="C778" s="170"/>
      <c r="D778" s="168">
        <v>0</v>
      </c>
      <c r="E778" s="168">
        <v>0</v>
      </c>
      <c r="F778" s="168">
        <v>0</v>
      </c>
      <c r="G778" s="113" t="e">
        <f t="shared" si="73"/>
        <v>#DIV/0!</v>
      </c>
      <c r="H778" s="114" t="e">
        <f t="shared" si="74"/>
        <v>#DIV/0!</v>
      </c>
      <c r="I778" s="114">
        <f>F778/F776</f>
        <v>0</v>
      </c>
    </row>
    <row r="779" spans="1:9" s="14" customFormat="1" ht="16.5" customHeight="1">
      <c r="A779" s="449">
        <v>13132</v>
      </c>
      <c r="B779" s="169" t="s">
        <v>199</v>
      </c>
      <c r="C779" s="170"/>
      <c r="D779" s="168">
        <v>4173.5</v>
      </c>
      <c r="E779" s="168">
        <v>0</v>
      </c>
      <c r="F779" s="168">
        <v>3340</v>
      </c>
      <c r="G779" s="113">
        <f t="shared" si="73"/>
        <v>0.80028752845333651</v>
      </c>
      <c r="H779" s="114" t="e">
        <f t="shared" si="74"/>
        <v>#DIV/0!</v>
      </c>
      <c r="I779" s="114">
        <f>F779/F776</f>
        <v>7.3536259650808455E-2</v>
      </c>
    </row>
    <row r="780" spans="1:9" s="14" customFormat="1" ht="16.5" customHeight="1">
      <c r="A780" s="449">
        <v>13133</v>
      </c>
      <c r="B780" s="698" t="s">
        <v>401</v>
      </c>
      <c r="C780" s="699"/>
      <c r="D780" s="168">
        <v>0</v>
      </c>
      <c r="E780" s="168">
        <v>0</v>
      </c>
      <c r="F780" s="168">
        <v>0</v>
      </c>
      <c r="G780" s="113" t="e">
        <f t="shared" si="73"/>
        <v>#DIV/0!</v>
      </c>
      <c r="H780" s="114" t="e">
        <f t="shared" si="74"/>
        <v>#DIV/0!</v>
      </c>
      <c r="I780" s="114">
        <f>F780/F776</f>
        <v>0</v>
      </c>
    </row>
    <row r="781" spans="1:9" s="14" customFormat="1" ht="16.5" customHeight="1">
      <c r="A781" s="449">
        <v>13140</v>
      </c>
      <c r="B781" s="698" t="s">
        <v>652</v>
      </c>
      <c r="C781" s="699"/>
      <c r="D781" s="168">
        <v>6211.74</v>
      </c>
      <c r="E781" s="168">
        <v>11000</v>
      </c>
      <c r="F781" s="168">
        <v>8950.42</v>
      </c>
      <c r="G781" s="113">
        <f t="shared" si="73"/>
        <v>1.4408877383792627</v>
      </c>
      <c r="H781" s="114">
        <f t="shared" si="74"/>
        <v>0.81367454545454543</v>
      </c>
      <c r="I781" s="114">
        <f>F781/F776</f>
        <v>0.19706000272568533</v>
      </c>
    </row>
    <row r="782" spans="1:9" s="14" customFormat="1" ht="16.5" customHeight="1">
      <c r="A782" s="449">
        <v>13141</v>
      </c>
      <c r="B782" s="698" t="s">
        <v>200</v>
      </c>
      <c r="C782" s="699"/>
      <c r="D782" s="168">
        <v>2734.25</v>
      </c>
      <c r="E782" s="168">
        <v>7100</v>
      </c>
      <c r="F782" s="168">
        <v>8063</v>
      </c>
      <c r="G782" s="113">
        <f t="shared" si="73"/>
        <v>2.9488890920727804</v>
      </c>
      <c r="H782" s="114">
        <f t="shared" si="74"/>
        <v>1.1356338028169015</v>
      </c>
      <c r="I782" s="114">
        <f>F782/F776</f>
        <v>0.17752181483966126</v>
      </c>
    </row>
    <row r="783" spans="1:9" s="14" customFormat="1" ht="16.5" customHeight="1">
      <c r="A783" s="449">
        <v>13142</v>
      </c>
      <c r="B783" s="698" t="s">
        <v>402</v>
      </c>
      <c r="C783" s="699"/>
      <c r="D783" s="168">
        <v>3969</v>
      </c>
      <c r="E783" s="168">
        <v>17400</v>
      </c>
      <c r="F783" s="168">
        <v>12226.25</v>
      </c>
      <c r="G783" s="113">
        <f t="shared" si="73"/>
        <v>3.0804358780549257</v>
      </c>
      <c r="H783" s="114">
        <f t="shared" si="74"/>
        <v>0.70265804597701154</v>
      </c>
      <c r="I783" s="114">
        <f>F783/F776</f>
        <v>0.26918344148374157</v>
      </c>
    </row>
    <row r="784" spans="1:9" s="14" customFormat="1" ht="16.5" customHeight="1">
      <c r="A784" s="449">
        <v>13143</v>
      </c>
      <c r="B784" s="698" t="s">
        <v>437</v>
      </c>
      <c r="C784" s="699"/>
      <c r="D784" s="168">
        <v>6654.39</v>
      </c>
      <c r="E784" s="168">
        <v>15200</v>
      </c>
      <c r="F784" s="168">
        <v>11650.1</v>
      </c>
      <c r="G784" s="113">
        <f t="shared" si="73"/>
        <v>1.7507389858424287</v>
      </c>
      <c r="H784" s="114">
        <f t="shared" si="74"/>
        <v>0.7664539473684211</v>
      </c>
      <c r="I784" s="114">
        <f>F784/F776</f>
        <v>0.25649843669397709</v>
      </c>
    </row>
    <row r="785" spans="1:9" s="14" customFormat="1" ht="16.5" customHeight="1">
      <c r="A785" s="464">
        <v>1330</v>
      </c>
      <c r="B785" s="689" t="s">
        <v>201</v>
      </c>
      <c r="C785" s="690"/>
      <c r="D785" s="387">
        <f>D786+D787+D788</f>
        <v>43181.8</v>
      </c>
      <c r="E785" s="171">
        <f>E786+E787+E788</f>
        <v>67700</v>
      </c>
      <c r="F785" s="387">
        <f>F786+F787+F788</f>
        <v>48851.199999999997</v>
      </c>
      <c r="G785" s="118">
        <f t="shared" si="73"/>
        <v>1.131291423701652</v>
      </c>
      <c r="H785" s="108">
        <f t="shared" si="74"/>
        <v>0.72158345642540611</v>
      </c>
      <c r="I785" s="108">
        <f>F785/F876</f>
        <v>1.2265511310832306E-2</v>
      </c>
    </row>
    <row r="786" spans="1:9" s="14" customFormat="1" ht="16.5" customHeight="1">
      <c r="A786" s="449">
        <v>13310</v>
      </c>
      <c r="B786" s="698" t="s">
        <v>202</v>
      </c>
      <c r="C786" s="699"/>
      <c r="D786" s="168">
        <v>4590</v>
      </c>
      <c r="E786" s="168">
        <v>5000</v>
      </c>
      <c r="F786" s="168">
        <v>3600</v>
      </c>
      <c r="G786" s="113">
        <f t="shared" si="73"/>
        <v>0.78431372549019607</v>
      </c>
      <c r="H786" s="114">
        <f t="shared" si="74"/>
        <v>0.72</v>
      </c>
      <c r="I786" s="114">
        <f>F786/F785</f>
        <v>7.3693174374426837E-2</v>
      </c>
    </row>
    <row r="787" spans="1:9" s="14" customFormat="1" ht="16.5" customHeight="1">
      <c r="A787" s="449">
        <v>13320</v>
      </c>
      <c r="B787" s="698" t="s">
        <v>203</v>
      </c>
      <c r="C787" s="699"/>
      <c r="D787" s="168">
        <v>17877.419999999998</v>
      </c>
      <c r="E787" s="168">
        <v>27000</v>
      </c>
      <c r="F787" s="168">
        <v>19907.82</v>
      </c>
      <c r="G787" s="113">
        <f t="shared" si="73"/>
        <v>1.1135734350929833</v>
      </c>
      <c r="H787" s="114">
        <f t="shared" si="74"/>
        <v>0.73732666666666669</v>
      </c>
      <c r="I787" s="114">
        <f>F787/F785</f>
        <v>0.40751956963186164</v>
      </c>
    </row>
    <row r="788" spans="1:9" s="14" customFormat="1" ht="16.5" customHeight="1">
      <c r="A788" s="449">
        <v>13330</v>
      </c>
      <c r="B788" s="698" t="s">
        <v>204</v>
      </c>
      <c r="C788" s="699"/>
      <c r="D788" s="168">
        <v>20714.38</v>
      </c>
      <c r="E788" s="168">
        <v>35700</v>
      </c>
      <c r="F788" s="168">
        <v>25343.38</v>
      </c>
      <c r="G788" s="113">
        <f t="shared" si="73"/>
        <v>1.2234679483527868</v>
      </c>
      <c r="H788" s="114">
        <f t="shared" si="74"/>
        <v>0.70989859943977596</v>
      </c>
      <c r="I788" s="114">
        <f>F788/F785</f>
        <v>0.51878725599371156</v>
      </c>
    </row>
    <row r="789" spans="1:9" s="14" customFormat="1" ht="16.5" customHeight="1">
      <c r="A789" s="464">
        <v>1340</v>
      </c>
      <c r="B789" s="689" t="s">
        <v>205</v>
      </c>
      <c r="C789" s="690"/>
      <c r="D789" s="379">
        <f>D790+D791+D792+D793+D794+D795+D796+D797+D798+D799</f>
        <v>1849565.0200000003</v>
      </c>
      <c r="E789" s="117">
        <f>E790+E791+E792+E793+E794+E795+E796+E797+E798+E799</f>
        <v>2665892</v>
      </c>
      <c r="F789" s="379">
        <f>F790+F791+F792+F793+F794+F795+F796+F797+F798+F799</f>
        <v>2192970.75</v>
      </c>
      <c r="G789" s="118">
        <f t="shared" si="73"/>
        <v>1.1856683740699203</v>
      </c>
      <c r="H789" s="108">
        <f t="shared" si="74"/>
        <v>0.82260299742075071</v>
      </c>
      <c r="I789" s="108">
        <f>F789/F876</f>
        <v>0.55060894181615616</v>
      </c>
    </row>
    <row r="790" spans="1:9" s="14" customFormat="1" ht="16.5" customHeight="1">
      <c r="A790" s="449">
        <v>13410</v>
      </c>
      <c r="B790" s="698" t="s">
        <v>206</v>
      </c>
      <c r="C790" s="699"/>
      <c r="D790" s="168">
        <v>57.5</v>
      </c>
      <c r="E790" s="168">
        <v>5000</v>
      </c>
      <c r="F790" s="168">
        <v>11171.26</v>
      </c>
      <c r="G790" s="58">
        <f t="shared" si="73"/>
        <v>194.28278260869567</v>
      </c>
      <c r="H790" s="59">
        <f t="shared" si="74"/>
        <v>2.2342520000000001</v>
      </c>
      <c r="I790" s="59">
        <f>F790/F789</f>
        <v>5.0941217524219148E-3</v>
      </c>
    </row>
    <row r="791" spans="1:9" s="14" customFormat="1" ht="16.5" customHeight="1">
      <c r="A791" s="449">
        <v>13420</v>
      </c>
      <c r="B791" s="698" t="s">
        <v>207</v>
      </c>
      <c r="C791" s="699"/>
      <c r="D791" s="168">
        <v>34383.300000000003</v>
      </c>
      <c r="E791" s="172">
        <v>50000</v>
      </c>
      <c r="F791" s="168">
        <v>24635.3</v>
      </c>
      <c r="G791" s="58">
        <f t="shared" si="73"/>
        <v>0.71649027289410838</v>
      </c>
      <c r="H791" s="59">
        <f t="shared" si="74"/>
        <v>0.49270599999999998</v>
      </c>
      <c r="I791" s="59">
        <f>F791/F789</f>
        <v>1.1233756765793615E-2</v>
      </c>
    </row>
    <row r="792" spans="1:9" s="14" customFormat="1" ht="16.5" customHeight="1">
      <c r="A792" s="449">
        <v>13430</v>
      </c>
      <c r="B792" s="624" t="s">
        <v>208</v>
      </c>
      <c r="C792" s="625"/>
      <c r="D792" s="168">
        <v>0</v>
      </c>
      <c r="E792" s="172">
        <v>0</v>
      </c>
      <c r="F792" s="168">
        <v>0</v>
      </c>
      <c r="G792" s="58" t="e">
        <f t="shared" si="73"/>
        <v>#DIV/0!</v>
      </c>
      <c r="H792" s="59" t="e">
        <f t="shared" si="74"/>
        <v>#DIV/0!</v>
      </c>
      <c r="I792" s="59">
        <f>F792/F789</f>
        <v>0</v>
      </c>
    </row>
    <row r="793" spans="1:9" s="14" customFormat="1" ht="16.5" customHeight="1">
      <c r="A793" s="449">
        <v>13440</v>
      </c>
      <c r="B793" s="624" t="s">
        <v>403</v>
      </c>
      <c r="C793" s="625"/>
      <c r="D793" s="168">
        <v>600</v>
      </c>
      <c r="E793" s="172">
        <v>0</v>
      </c>
      <c r="F793" s="168">
        <v>1100</v>
      </c>
      <c r="G793" s="58">
        <f t="shared" si="73"/>
        <v>1.8333333333333333</v>
      </c>
      <c r="H793" s="59" t="e">
        <f t="shared" si="74"/>
        <v>#DIV/0!</v>
      </c>
      <c r="I793" s="59">
        <f>F793/F789</f>
        <v>5.0160267755509284E-4</v>
      </c>
    </row>
    <row r="794" spans="1:9" s="14" customFormat="1" ht="16.5" customHeight="1">
      <c r="A794" s="449">
        <v>13445</v>
      </c>
      <c r="B794" s="624" t="s">
        <v>521</v>
      </c>
      <c r="C794" s="625"/>
      <c r="D794" s="529">
        <v>10075.700000000001</v>
      </c>
      <c r="E794" s="172">
        <v>46800</v>
      </c>
      <c r="F794" s="529">
        <v>23078.18</v>
      </c>
      <c r="G794" s="58">
        <f>F794/D794</f>
        <v>2.2904790734142542</v>
      </c>
      <c r="H794" s="59">
        <f t="shared" ref="H794:H799" si="75">F794/E794</f>
        <v>0.49312350427350427</v>
      </c>
      <c r="I794" s="59">
        <f>F794/F789</f>
        <v>1.0523706255543993E-2</v>
      </c>
    </row>
    <row r="795" spans="1:9" s="14" customFormat="1" ht="16.5" customHeight="1">
      <c r="A795" s="449">
        <v>13450</v>
      </c>
      <c r="B795" s="624" t="s">
        <v>209</v>
      </c>
      <c r="C795" s="625"/>
      <c r="D795" s="168">
        <v>4564</v>
      </c>
      <c r="E795" s="172">
        <v>23000</v>
      </c>
      <c r="F795" s="168">
        <v>1830</v>
      </c>
      <c r="G795" s="58">
        <f t="shared" ref="G795:G800" si="76">F795/D795</f>
        <v>0.40096406660823841</v>
      </c>
      <c r="H795" s="59">
        <f t="shared" si="75"/>
        <v>7.9565217391304344E-2</v>
      </c>
      <c r="I795" s="59">
        <f>F795/F789</f>
        <v>8.3448445447801797E-4</v>
      </c>
    </row>
    <row r="796" spans="1:9" s="14" customFormat="1" ht="16.5" customHeight="1">
      <c r="A796" s="449">
        <v>13460</v>
      </c>
      <c r="B796" s="624" t="s">
        <v>210</v>
      </c>
      <c r="C796" s="625"/>
      <c r="D796" s="168">
        <v>1600037.11</v>
      </c>
      <c r="E796" s="172">
        <v>2267487</v>
      </c>
      <c r="F796" s="168">
        <v>1918988.24</v>
      </c>
      <c r="G796" s="58">
        <f t="shared" si="76"/>
        <v>1.1993398328117526</v>
      </c>
      <c r="H796" s="59">
        <f t="shared" si="75"/>
        <v>0.84630617066382297</v>
      </c>
      <c r="I796" s="59">
        <f>F796/F789</f>
        <v>0.8750633085279409</v>
      </c>
    </row>
    <row r="797" spans="1:9" s="14" customFormat="1" ht="16.5" customHeight="1">
      <c r="A797" s="449">
        <v>13470</v>
      </c>
      <c r="B797" s="624" t="s">
        <v>211</v>
      </c>
      <c r="C797" s="625"/>
      <c r="D797" s="168">
        <v>6670.85</v>
      </c>
      <c r="E797" s="172">
        <v>6000</v>
      </c>
      <c r="F797" s="168">
        <v>7980.7</v>
      </c>
      <c r="G797" s="58">
        <f t="shared" si="76"/>
        <v>1.1963542876844779</v>
      </c>
      <c r="H797" s="59">
        <f t="shared" si="75"/>
        <v>1.3301166666666666</v>
      </c>
      <c r="I797" s="59">
        <f>F797/F789</f>
        <v>3.6392186261490263E-3</v>
      </c>
    </row>
    <row r="798" spans="1:9" s="14" customFormat="1" ht="16.5" customHeight="1">
      <c r="A798" s="509">
        <v>13475</v>
      </c>
      <c r="B798" s="510" t="s">
        <v>522</v>
      </c>
      <c r="C798" s="512"/>
      <c r="D798" s="522">
        <v>160403.35999999999</v>
      </c>
      <c r="E798" s="172">
        <v>242605</v>
      </c>
      <c r="F798" s="522">
        <v>191775.82</v>
      </c>
      <c r="G798" s="58">
        <f t="shared" si="76"/>
        <v>1.1955848057048184</v>
      </c>
      <c r="H798" s="59">
        <f t="shared" si="75"/>
        <v>0.79048585148698503</v>
      </c>
      <c r="I798" s="59">
        <f>F798/F789</f>
        <v>8.7450240729385023E-2</v>
      </c>
    </row>
    <row r="799" spans="1:9" s="14" customFormat="1" ht="16.5" customHeight="1">
      <c r="A799" s="449">
        <v>13480</v>
      </c>
      <c r="B799" s="624" t="s">
        <v>212</v>
      </c>
      <c r="C799" s="625"/>
      <c r="D799" s="168">
        <v>32773.199999999997</v>
      </c>
      <c r="E799" s="172">
        <v>25000</v>
      </c>
      <c r="F799" s="168">
        <v>12411.25</v>
      </c>
      <c r="G799" s="58">
        <f t="shared" si="76"/>
        <v>0.37870119487874243</v>
      </c>
      <c r="H799" s="59">
        <f t="shared" si="75"/>
        <v>0.49645</v>
      </c>
      <c r="I799" s="59">
        <f>F799/F789</f>
        <v>5.6595602107324047E-3</v>
      </c>
    </row>
    <row r="800" spans="1:9" s="14" customFormat="1" ht="16.5" customHeight="1">
      <c r="A800" s="464">
        <v>1350</v>
      </c>
      <c r="B800" s="689" t="s">
        <v>213</v>
      </c>
      <c r="C800" s="690"/>
      <c r="D800" s="117">
        <f>D801+D802+D803+D804+D805+D806+D807+D808</f>
        <v>87962.01999999999</v>
      </c>
      <c r="E800" s="173">
        <f>E801+E802+E803+E804+E805+E806+E807+E808+E809</f>
        <v>111000</v>
      </c>
      <c r="F800" s="379">
        <f>F801+F802+F803+F804+F805+F806+F807+F808</f>
        <v>37183.759999999995</v>
      </c>
      <c r="G800" s="118">
        <f t="shared" si="76"/>
        <v>0.42272517161383971</v>
      </c>
      <c r="H800" s="118">
        <f>G800/E800</f>
        <v>3.8083348794039615E-6</v>
      </c>
      <c r="I800" s="108">
        <f>F800/F876</f>
        <v>9.3360619362323517E-3</v>
      </c>
    </row>
    <row r="801" spans="1:9" s="14" customFormat="1" ht="16.5" customHeight="1">
      <c r="A801" s="449">
        <v>13501</v>
      </c>
      <c r="B801" s="698" t="s">
        <v>214</v>
      </c>
      <c r="C801" s="699"/>
      <c r="D801" s="168">
        <v>32966.5</v>
      </c>
      <c r="E801" s="174">
        <v>21000</v>
      </c>
      <c r="F801" s="168">
        <v>0</v>
      </c>
      <c r="G801" s="58">
        <f t="shared" ref="G801:G849" si="77">F801/D801</f>
        <v>0</v>
      </c>
      <c r="H801" s="59">
        <f t="shared" ref="H801:H833" si="78">F801/E801</f>
        <v>0</v>
      </c>
      <c r="I801" s="59">
        <f>F801/F800</f>
        <v>0</v>
      </c>
    </row>
    <row r="802" spans="1:9" s="14" customFormat="1" ht="16.5" customHeight="1">
      <c r="A802" s="449">
        <v>13502</v>
      </c>
      <c r="B802" s="698" t="s">
        <v>215</v>
      </c>
      <c r="C802" s="699"/>
      <c r="D802" s="168">
        <v>0</v>
      </c>
      <c r="E802" s="174">
        <v>0</v>
      </c>
      <c r="F802" s="168">
        <v>0</v>
      </c>
      <c r="G802" s="58" t="e">
        <f t="shared" si="77"/>
        <v>#DIV/0!</v>
      </c>
      <c r="H802" s="59" t="e">
        <f t="shared" si="78"/>
        <v>#DIV/0!</v>
      </c>
      <c r="I802" s="59">
        <f>F802/F800</f>
        <v>0</v>
      </c>
    </row>
    <row r="803" spans="1:9" s="14" customFormat="1" ht="16.5" customHeight="1">
      <c r="A803" s="449">
        <v>13503</v>
      </c>
      <c r="B803" s="698" t="s">
        <v>216</v>
      </c>
      <c r="C803" s="699"/>
      <c r="D803" s="168">
        <v>30540.04</v>
      </c>
      <c r="E803" s="174">
        <v>30000</v>
      </c>
      <c r="F803" s="168">
        <v>18585</v>
      </c>
      <c r="G803" s="58">
        <f t="shared" si="77"/>
        <v>0.60854537191175906</v>
      </c>
      <c r="H803" s="59">
        <f t="shared" si="78"/>
        <v>0.61950000000000005</v>
      </c>
      <c r="I803" s="59">
        <f>F803/F800</f>
        <v>0.49981497298820782</v>
      </c>
    </row>
    <row r="804" spans="1:9" s="14" customFormat="1" ht="16.5" customHeight="1">
      <c r="A804" s="449">
        <v>13504</v>
      </c>
      <c r="B804" s="698" t="s">
        <v>570</v>
      </c>
      <c r="C804" s="699"/>
      <c r="D804" s="168">
        <v>6388.8</v>
      </c>
      <c r="E804" s="174">
        <v>0</v>
      </c>
      <c r="F804" s="168">
        <v>0</v>
      </c>
      <c r="G804" s="58">
        <f t="shared" si="77"/>
        <v>0</v>
      </c>
      <c r="H804" s="59" t="e">
        <f t="shared" si="78"/>
        <v>#DIV/0!</v>
      </c>
      <c r="I804" s="59">
        <f>F804/F800</f>
        <v>0</v>
      </c>
    </row>
    <row r="805" spans="1:9" s="14" customFormat="1" ht="16.5" customHeight="1">
      <c r="A805" s="449">
        <v>13505</v>
      </c>
      <c r="B805" s="698" t="s">
        <v>217</v>
      </c>
      <c r="C805" s="699"/>
      <c r="D805" s="168">
        <f t="shared" ref="D805:F807" si="79">0+0+0+0+0</f>
        <v>0</v>
      </c>
      <c r="E805" s="174">
        <v>0</v>
      </c>
      <c r="F805" s="168">
        <f t="shared" si="79"/>
        <v>0</v>
      </c>
      <c r="G805" s="58" t="e">
        <f t="shared" si="77"/>
        <v>#DIV/0!</v>
      </c>
      <c r="H805" s="59" t="e">
        <f t="shared" si="78"/>
        <v>#DIV/0!</v>
      </c>
      <c r="I805" s="59">
        <f>F805/F800</f>
        <v>0</v>
      </c>
    </row>
    <row r="806" spans="1:9" s="14" customFormat="1" ht="16.5" customHeight="1">
      <c r="A806" s="449">
        <v>13506</v>
      </c>
      <c r="B806" s="698" t="s">
        <v>218</v>
      </c>
      <c r="C806" s="699"/>
      <c r="D806" s="168">
        <v>0</v>
      </c>
      <c r="E806" s="174">
        <v>6000</v>
      </c>
      <c r="F806" s="168">
        <v>0</v>
      </c>
      <c r="G806" s="58" t="e">
        <f t="shared" si="77"/>
        <v>#DIV/0!</v>
      </c>
      <c r="H806" s="59">
        <f t="shared" si="78"/>
        <v>0</v>
      </c>
      <c r="I806" s="59">
        <f>F806/F800</f>
        <v>0</v>
      </c>
    </row>
    <row r="807" spans="1:9" s="14" customFormat="1" ht="16.5" customHeight="1">
      <c r="A807" s="449">
        <v>13508</v>
      </c>
      <c r="B807" s="698" t="s">
        <v>219</v>
      </c>
      <c r="C807" s="699"/>
      <c r="D807" s="168">
        <f t="shared" si="79"/>
        <v>0</v>
      </c>
      <c r="E807" s="174">
        <v>0</v>
      </c>
      <c r="F807" s="168">
        <f t="shared" si="79"/>
        <v>0</v>
      </c>
      <c r="G807" s="58" t="e">
        <f t="shared" si="77"/>
        <v>#DIV/0!</v>
      </c>
      <c r="H807" s="59" t="e">
        <f t="shared" si="78"/>
        <v>#DIV/0!</v>
      </c>
      <c r="I807" s="59">
        <f>F807/F800</f>
        <v>0</v>
      </c>
    </row>
    <row r="808" spans="1:9" s="14" customFormat="1" ht="16.5" customHeight="1">
      <c r="A808" s="449">
        <v>13509</v>
      </c>
      <c r="B808" s="698" t="s">
        <v>220</v>
      </c>
      <c r="C808" s="699"/>
      <c r="D808" s="168">
        <v>18066.68</v>
      </c>
      <c r="E808" s="174">
        <v>44000</v>
      </c>
      <c r="F808" s="168">
        <v>18598.759999999998</v>
      </c>
      <c r="G808" s="58">
        <f t="shared" si="77"/>
        <v>1.0294509007742429</v>
      </c>
      <c r="H808" s="59">
        <f t="shared" si="78"/>
        <v>0.42269909090909086</v>
      </c>
      <c r="I808" s="59">
        <f>F808/F800</f>
        <v>0.50018502701179224</v>
      </c>
    </row>
    <row r="809" spans="1:9" s="14" customFormat="1" ht="16.5" customHeight="1">
      <c r="A809" s="546">
        <v>13512</v>
      </c>
      <c r="B809" s="549" t="s">
        <v>653</v>
      </c>
      <c r="C809" s="550"/>
      <c r="D809" s="172">
        <v>0</v>
      </c>
      <c r="E809" s="174">
        <v>10000</v>
      </c>
      <c r="F809" s="172">
        <v>0</v>
      </c>
      <c r="G809" s="58" t="e">
        <f t="shared" si="77"/>
        <v>#DIV/0!</v>
      </c>
      <c r="H809" s="59">
        <f t="shared" si="78"/>
        <v>0</v>
      </c>
      <c r="I809" s="59">
        <f>F809/F800</f>
        <v>0</v>
      </c>
    </row>
    <row r="810" spans="1:9" s="14" customFormat="1" ht="16.5" customHeight="1">
      <c r="A810" s="464">
        <v>1360</v>
      </c>
      <c r="B810" s="689" t="s">
        <v>221</v>
      </c>
      <c r="C810" s="690"/>
      <c r="D810" s="407">
        <f>D811+D812+D813+D814+D815+D816+D817+D818+D819</f>
        <v>234154.80000000002</v>
      </c>
      <c r="E810" s="175">
        <f>E811+E812+E813+E814+E815+E816+E818+E819</f>
        <v>463400</v>
      </c>
      <c r="F810" s="407">
        <f>F811+F812+F813+F814+F815+F816+F817+F818+F819</f>
        <v>244268.39</v>
      </c>
      <c r="G810" s="118">
        <f t="shared" si="77"/>
        <v>1.0431918969843881</v>
      </c>
      <c r="H810" s="108">
        <f t="shared" si="78"/>
        <v>0.5271221191195512</v>
      </c>
      <c r="I810" s="108">
        <f>F810/F876</f>
        <v>6.1330667423191189E-2</v>
      </c>
    </row>
    <row r="811" spans="1:9" s="14" customFormat="1" ht="16.5" customHeight="1">
      <c r="A811" s="449">
        <v>13610</v>
      </c>
      <c r="B811" s="698" t="s">
        <v>222</v>
      </c>
      <c r="C811" s="699"/>
      <c r="D811" s="168">
        <v>40948.699999999997</v>
      </c>
      <c r="E811" s="174">
        <v>70500</v>
      </c>
      <c r="F811" s="168">
        <v>28563.25</v>
      </c>
      <c r="G811" s="58">
        <f t="shared" si="77"/>
        <v>0.69753740655991525</v>
      </c>
      <c r="H811" s="59">
        <f t="shared" si="78"/>
        <v>0.40515248226950357</v>
      </c>
      <c r="I811" s="59">
        <f>F811/F810</f>
        <v>0.11693387752709222</v>
      </c>
    </row>
    <row r="812" spans="1:9" s="14" customFormat="1" ht="16.5" customHeight="1">
      <c r="A812" s="509">
        <v>13615</v>
      </c>
      <c r="B812" s="510" t="s">
        <v>523</v>
      </c>
      <c r="C812" s="511"/>
      <c r="D812" s="168">
        <v>0</v>
      </c>
      <c r="E812" s="174">
        <v>0</v>
      </c>
      <c r="F812" s="168">
        <v>0</v>
      </c>
      <c r="G812" s="58" t="e">
        <f t="shared" si="77"/>
        <v>#DIV/0!</v>
      </c>
      <c r="H812" s="59" t="e">
        <f t="shared" si="78"/>
        <v>#DIV/0!</v>
      </c>
      <c r="I812" s="59">
        <f>F812/F810</f>
        <v>0</v>
      </c>
    </row>
    <row r="813" spans="1:9" s="14" customFormat="1" ht="16.5" customHeight="1">
      <c r="A813" s="449">
        <v>13620</v>
      </c>
      <c r="B813" s="698" t="s">
        <v>404</v>
      </c>
      <c r="C813" s="699"/>
      <c r="D813" s="168">
        <v>56004.52</v>
      </c>
      <c r="E813" s="174">
        <v>165800</v>
      </c>
      <c r="F813" s="168">
        <v>69763.94</v>
      </c>
      <c r="G813" s="58">
        <f t="shared" si="77"/>
        <v>1.2456840983549187</v>
      </c>
      <c r="H813" s="59">
        <f t="shared" si="78"/>
        <v>0.42077165259348615</v>
      </c>
      <c r="I813" s="59">
        <f>F813/F810</f>
        <v>0.2856036345922614</v>
      </c>
    </row>
    <row r="814" spans="1:9" s="14" customFormat="1" ht="16.5" customHeight="1">
      <c r="A814" s="449">
        <v>13630</v>
      </c>
      <c r="B814" s="698" t="s">
        <v>223</v>
      </c>
      <c r="C814" s="699"/>
      <c r="D814" s="168">
        <v>50662.27</v>
      </c>
      <c r="E814" s="174">
        <v>126000</v>
      </c>
      <c r="F814" s="168">
        <v>68828.5</v>
      </c>
      <c r="G814" s="58">
        <f t="shared" si="77"/>
        <v>1.358575128986522</v>
      </c>
      <c r="H814" s="59">
        <f t="shared" si="78"/>
        <v>0.54625793650793653</v>
      </c>
      <c r="I814" s="59">
        <f>F814/F810</f>
        <v>0.28177407645745728</v>
      </c>
    </row>
    <row r="815" spans="1:9" s="14" customFormat="1" ht="16.5" customHeight="1">
      <c r="A815" s="78">
        <v>13640</v>
      </c>
      <c r="B815" s="698" t="s">
        <v>224</v>
      </c>
      <c r="C815" s="699"/>
      <c r="D815" s="168">
        <v>50037.79</v>
      </c>
      <c r="E815" s="577">
        <v>79600</v>
      </c>
      <c r="F815" s="168">
        <v>57123.7</v>
      </c>
      <c r="G815" s="58">
        <f t="shared" si="77"/>
        <v>1.1416111702775043</v>
      </c>
      <c r="H815" s="59">
        <f t="shared" si="78"/>
        <v>0.71763442211055273</v>
      </c>
      <c r="I815" s="59">
        <f>F815/F810</f>
        <v>0.23385629225295992</v>
      </c>
    </row>
    <row r="816" spans="1:9" s="14" customFormat="1" ht="16.5" customHeight="1">
      <c r="A816" s="78">
        <v>13650</v>
      </c>
      <c r="B816" s="698" t="s">
        <v>225</v>
      </c>
      <c r="C816" s="699"/>
      <c r="D816" s="168">
        <v>14827.92</v>
      </c>
      <c r="E816" s="577">
        <v>15000</v>
      </c>
      <c r="F816" s="168">
        <v>3209</v>
      </c>
      <c r="G816" s="58">
        <f t="shared" si="77"/>
        <v>0.21641605835477937</v>
      </c>
      <c r="H816" s="59">
        <f t="shared" si="78"/>
        <v>0.21393333333333334</v>
      </c>
      <c r="I816" s="59">
        <f>F816/F810</f>
        <v>1.3137188974799398E-2</v>
      </c>
    </row>
    <row r="817" spans="1:16" s="14" customFormat="1" ht="16.5" customHeight="1">
      <c r="A817" s="78">
        <v>13655</v>
      </c>
      <c r="B817" s="479" t="s">
        <v>571</v>
      </c>
      <c r="C817" s="480"/>
      <c r="D817" s="168">
        <v>17792.599999999999</v>
      </c>
      <c r="E817" s="422">
        <v>0</v>
      </c>
      <c r="F817" s="168">
        <v>0</v>
      </c>
      <c r="G817" s="58">
        <f t="shared" si="77"/>
        <v>0</v>
      </c>
      <c r="H817" s="59" t="e">
        <f t="shared" si="78"/>
        <v>#DIV/0!</v>
      </c>
      <c r="I817" s="59">
        <f>F817/F810</f>
        <v>0</v>
      </c>
      <c r="L817" s="552"/>
      <c r="M817" s="552"/>
      <c r="N817" s="552"/>
      <c r="O817" s="552"/>
      <c r="P817" s="552"/>
    </row>
    <row r="818" spans="1:16" s="14" customFormat="1" ht="16.5" customHeight="1">
      <c r="A818" s="176">
        <v>13660</v>
      </c>
      <c r="B818" s="715" t="s">
        <v>541</v>
      </c>
      <c r="C818" s="716"/>
      <c r="D818" s="168">
        <v>3881</v>
      </c>
      <c r="E818" s="422">
        <v>5500</v>
      </c>
      <c r="F818" s="168">
        <v>16780</v>
      </c>
      <c r="G818" s="58">
        <f t="shared" si="77"/>
        <v>4.3236279309456327</v>
      </c>
      <c r="H818" s="59">
        <f t="shared" si="78"/>
        <v>3.0509090909090908</v>
      </c>
      <c r="I818" s="59">
        <f>F818/F810</f>
        <v>6.8694930195429701E-2</v>
      </c>
      <c r="L818" s="552"/>
      <c r="M818" s="552"/>
      <c r="N818" s="552"/>
      <c r="O818" s="552"/>
      <c r="P818" s="552"/>
    </row>
    <row r="819" spans="1:16" s="14" customFormat="1" ht="16.5" customHeight="1">
      <c r="A819" s="176">
        <v>13681</v>
      </c>
      <c r="B819" s="715" t="s">
        <v>226</v>
      </c>
      <c r="C819" s="716"/>
      <c r="D819" s="168">
        <f>0+0+0+0+0</f>
        <v>0</v>
      </c>
      <c r="E819" s="422">
        <v>1000</v>
      </c>
      <c r="F819" s="168">
        <f>0+0+0+0+0</f>
        <v>0</v>
      </c>
      <c r="G819" s="58" t="e">
        <f t="shared" si="77"/>
        <v>#DIV/0!</v>
      </c>
      <c r="H819" s="59">
        <f t="shared" si="78"/>
        <v>0</v>
      </c>
      <c r="I819" s="59">
        <f>F819/F813</f>
        <v>0</v>
      </c>
      <c r="L819" s="552"/>
      <c r="M819" s="552"/>
      <c r="N819" s="552"/>
      <c r="O819" s="552"/>
      <c r="P819" s="552"/>
    </row>
    <row r="820" spans="1:16" s="14" customFormat="1" ht="16.5" customHeight="1">
      <c r="A820" s="464">
        <v>1370</v>
      </c>
      <c r="B820" s="689" t="s">
        <v>227</v>
      </c>
      <c r="C820" s="690"/>
      <c r="D820" s="387">
        <f>D821+D822+D823+D824+D825+D826+D827+D830</f>
        <v>499441.18</v>
      </c>
      <c r="E820" s="171">
        <f>E821+E822+E823+E824+E825+E826+E827+E830</f>
        <v>830525</v>
      </c>
      <c r="F820" s="387">
        <f>F821+F822+F823+F824+F825+F826+F827+F830</f>
        <v>423793.18000000005</v>
      </c>
      <c r="G820" s="118">
        <f t="shared" si="77"/>
        <v>0.84853471634037081</v>
      </c>
      <c r="H820" s="108">
        <f t="shared" si="78"/>
        <v>0.51027143072153158</v>
      </c>
      <c r="I820" s="98">
        <f>F820/F876</f>
        <v>0.10640557535421019</v>
      </c>
      <c r="L820" s="552"/>
      <c r="M820" s="552"/>
      <c r="N820" s="552"/>
      <c r="O820" s="552"/>
      <c r="P820" s="552"/>
    </row>
    <row r="821" spans="1:16" s="14" customFormat="1" ht="16.5" customHeight="1">
      <c r="A821" s="449">
        <v>13710</v>
      </c>
      <c r="B821" s="698" t="s">
        <v>228</v>
      </c>
      <c r="C821" s="699"/>
      <c r="D821" s="168">
        <v>0</v>
      </c>
      <c r="E821" s="174">
        <v>5000</v>
      </c>
      <c r="F821" s="168">
        <v>0</v>
      </c>
      <c r="G821" s="58" t="e">
        <f t="shared" si="77"/>
        <v>#DIV/0!</v>
      </c>
      <c r="H821" s="59">
        <f t="shared" si="78"/>
        <v>0</v>
      </c>
      <c r="I821" s="59">
        <f>F821/F820</f>
        <v>0</v>
      </c>
    </row>
    <row r="822" spans="1:16" s="14" customFormat="1" ht="16.5" customHeight="1">
      <c r="A822" s="449">
        <v>13720</v>
      </c>
      <c r="B822" s="698" t="s">
        <v>229</v>
      </c>
      <c r="C822" s="699"/>
      <c r="D822" s="168">
        <v>160580.99</v>
      </c>
      <c r="E822" s="174">
        <v>247504</v>
      </c>
      <c r="F822" s="168">
        <v>124465.07</v>
      </c>
      <c r="G822" s="58">
        <f t="shared" si="77"/>
        <v>0.7750921824557192</v>
      </c>
      <c r="H822" s="59">
        <f t="shared" si="78"/>
        <v>0.50288104434675807</v>
      </c>
      <c r="I822" s="59">
        <f>F822/F820</f>
        <v>0.29369295183089072</v>
      </c>
    </row>
    <row r="823" spans="1:16" s="14" customFormat="1" ht="16.5" customHeight="1">
      <c r="A823" s="449">
        <v>13730</v>
      </c>
      <c r="B823" s="698" t="s">
        <v>230</v>
      </c>
      <c r="C823" s="699"/>
      <c r="D823" s="168">
        <f>0+0+0+0+0</f>
        <v>0</v>
      </c>
      <c r="E823" s="174">
        <v>0</v>
      </c>
      <c r="F823" s="168">
        <f>0+0+0+0+0</f>
        <v>0</v>
      </c>
      <c r="G823" s="58" t="e">
        <f t="shared" si="77"/>
        <v>#DIV/0!</v>
      </c>
      <c r="H823" s="59" t="e">
        <f t="shared" si="78"/>
        <v>#DIV/0!</v>
      </c>
      <c r="I823" s="59">
        <f>F823/F820</f>
        <v>0</v>
      </c>
    </row>
    <row r="824" spans="1:16" s="14" customFormat="1" ht="16.5" customHeight="1">
      <c r="A824" s="449">
        <v>13750</v>
      </c>
      <c r="B824" s="698" t="s">
        <v>231</v>
      </c>
      <c r="C824" s="699"/>
      <c r="D824" s="168">
        <f>0+0+0+0+0</f>
        <v>0</v>
      </c>
      <c r="E824" s="174">
        <v>0</v>
      </c>
      <c r="F824" s="168">
        <f>0+0+0+0+0</f>
        <v>0</v>
      </c>
      <c r="G824" s="58" t="e">
        <f t="shared" si="77"/>
        <v>#DIV/0!</v>
      </c>
      <c r="H824" s="59" t="e">
        <f t="shared" si="78"/>
        <v>#DIV/0!</v>
      </c>
      <c r="I824" s="59">
        <f>F824/F820</f>
        <v>0</v>
      </c>
    </row>
    <row r="825" spans="1:16" s="14" customFormat="1" ht="16.5" customHeight="1">
      <c r="A825" s="449">
        <v>13760</v>
      </c>
      <c r="B825" s="698" t="s">
        <v>524</v>
      </c>
      <c r="C825" s="699"/>
      <c r="D825" s="168">
        <v>180884.88</v>
      </c>
      <c r="E825" s="174">
        <v>275000</v>
      </c>
      <c r="F825" s="168">
        <v>117606.51</v>
      </c>
      <c r="G825" s="58">
        <f t="shared" si="77"/>
        <v>0.65017324831130163</v>
      </c>
      <c r="H825" s="59">
        <f t="shared" si="78"/>
        <v>0.42766003636363636</v>
      </c>
      <c r="I825" s="59">
        <f>F825/F820</f>
        <v>0.2775092086191665</v>
      </c>
    </row>
    <row r="826" spans="1:16" s="14" customFormat="1" ht="16.5" customHeight="1">
      <c r="A826" s="448">
        <v>13770</v>
      </c>
      <c r="B826" s="700" t="s">
        <v>232</v>
      </c>
      <c r="C826" s="701"/>
      <c r="D826" s="168">
        <v>0</v>
      </c>
      <c r="E826" s="421">
        <v>0</v>
      </c>
      <c r="F826" s="168">
        <v>0</v>
      </c>
      <c r="G826" s="113" t="e">
        <f t="shared" si="77"/>
        <v>#DIV/0!</v>
      </c>
      <c r="H826" s="59" t="e">
        <f t="shared" si="78"/>
        <v>#DIV/0!</v>
      </c>
      <c r="I826" s="114">
        <f>F826/F820</f>
        <v>0</v>
      </c>
    </row>
    <row r="827" spans="1:16" s="14" customFormat="1" ht="16.5" customHeight="1">
      <c r="A827" s="449">
        <v>13780</v>
      </c>
      <c r="B827" s="698" t="s">
        <v>542</v>
      </c>
      <c r="C827" s="699"/>
      <c r="D827" s="168">
        <v>157975.31</v>
      </c>
      <c r="E827" s="421">
        <v>302021</v>
      </c>
      <c r="F827" s="168">
        <v>181721.60000000001</v>
      </c>
      <c r="G827" s="58">
        <f t="shared" si="77"/>
        <v>1.150316464009471</v>
      </c>
      <c r="H827" s="59">
        <f t="shared" si="78"/>
        <v>0.60168531327291808</v>
      </c>
      <c r="I827" s="59">
        <f>F827/F820</f>
        <v>0.42879783954994272</v>
      </c>
    </row>
    <row r="828" spans="1:16" s="14" customFormat="1" ht="16.5" customHeight="1"/>
    <row r="829" spans="1:16" s="14" customFormat="1" ht="16.5" customHeight="1"/>
    <row r="830" spans="1:16" s="14" customFormat="1" ht="16.5" customHeight="1">
      <c r="A830" s="449">
        <v>13790</v>
      </c>
      <c r="B830" s="698" t="s">
        <v>233</v>
      </c>
      <c r="C830" s="699"/>
      <c r="D830" s="168">
        <v>0</v>
      </c>
      <c r="E830" s="421">
        <v>1000</v>
      </c>
      <c r="F830" s="168">
        <v>0</v>
      </c>
      <c r="G830" s="58" t="e">
        <f t="shared" si="77"/>
        <v>#DIV/0!</v>
      </c>
      <c r="H830" s="59">
        <f t="shared" si="78"/>
        <v>0</v>
      </c>
      <c r="I830" s="59">
        <f>F830/F820</f>
        <v>0</v>
      </c>
    </row>
    <row r="831" spans="1:16" s="14" customFormat="1" ht="16.5" customHeight="1">
      <c r="A831" s="464">
        <v>1380</v>
      </c>
      <c r="B831" s="689" t="s">
        <v>234</v>
      </c>
      <c r="C831" s="690"/>
      <c r="D831" s="387">
        <f t="shared" ref="D831" si="80">D832+D833+D834</f>
        <v>1309.3699999999999</v>
      </c>
      <c r="E831" s="171">
        <f t="shared" ref="E831:F831" si="81">E832+E833+E834</f>
        <v>3000</v>
      </c>
      <c r="F831" s="387">
        <f t="shared" si="81"/>
        <v>8988.2999999999993</v>
      </c>
      <c r="G831" s="118">
        <f t="shared" si="77"/>
        <v>6.8645990056286612</v>
      </c>
      <c r="H831" s="108">
        <f t="shared" si="78"/>
        <v>2.9960999999999998</v>
      </c>
      <c r="I831" s="108">
        <f>F831/F876</f>
        <v>2.2567735350442573E-3</v>
      </c>
    </row>
    <row r="832" spans="1:16" s="14" customFormat="1" ht="16.5" customHeight="1">
      <c r="A832" s="448">
        <v>13810</v>
      </c>
      <c r="B832" s="700" t="s">
        <v>431</v>
      </c>
      <c r="C832" s="701"/>
      <c r="D832" s="168">
        <v>500</v>
      </c>
      <c r="E832" s="172">
        <v>3000</v>
      </c>
      <c r="F832" s="168">
        <v>500</v>
      </c>
      <c r="G832" s="58">
        <f t="shared" si="77"/>
        <v>1</v>
      </c>
      <c r="H832" s="59">
        <f t="shared" si="78"/>
        <v>0.16666666666666666</v>
      </c>
      <c r="I832" s="114">
        <f>F832/F831</f>
        <v>5.5627871788881109E-2</v>
      </c>
    </row>
    <row r="833" spans="1:9" s="14" customFormat="1" ht="16.5" customHeight="1">
      <c r="A833" s="78">
        <v>13820</v>
      </c>
      <c r="B833" s="698" t="s">
        <v>235</v>
      </c>
      <c r="C833" s="699"/>
      <c r="D833" s="168">
        <v>809.37</v>
      </c>
      <c r="E833" s="172">
        <v>0</v>
      </c>
      <c r="F833" s="168">
        <v>8488.2999999999993</v>
      </c>
      <c r="G833" s="58">
        <f t="shared" si="77"/>
        <v>10.487539691364887</v>
      </c>
      <c r="H833" s="59" t="e">
        <f t="shared" si="78"/>
        <v>#DIV/0!</v>
      </c>
      <c r="I833" s="59">
        <f>F833/F831</f>
        <v>0.94437212821111893</v>
      </c>
    </row>
    <row r="834" spans="1:9" s="14" customFormat="1" ht="16.5" customHeight="1">
      <c r="A834" s="78">
        <v>13850</v>
      </c>
      <c r="B834" s="698" t="s">
        <v>236</v>
      </c>
      <c r="C834" s="699"/>
      <c r="D834" s="168">
        <v>0</v>
      </c>
      <c r="E834" s="172">
        <v>0</v>
      </c>
      <c r="F834" s="168">
        <v>0</v>
      </c>
      <c r="G834" s="58" t="e">
        <f t="shared" si="77"/>
        <v>#DIV/0!</v>
      </c>
      <c r="H834" s="59" t="e">
        <f>F834/D834</f>
        <v>#DIV/0!</v>
      </c>
      <c r="I834" s="59">
        <f>F834/F831</f>
        <v>0</v>
      </c>
    </row>
    <row r="835" spans="1:9" s="14" customFormat="1" ht="16.5" customHeight="1">
      <c r="A835" s="464">
        <v>1390</v>
      </c>
      <c r="B835" s="689" t="s">
        <v>237</v>
      </c>
      <c r="C835" s="690"/>
      <c r="D835" s="171">
        <f>D836+D837</f>
        <v>0</v>
      </c>
      <c r="E835" s="171">
        <f>E836+E837</f>
        <v>0</v>
      </c>
      <c r="F835" s="171">
        <f>F836+F837</f>
        <v>0</v>
      </c>
      <c r="G835" s="118" t="e">
        <f t="shared" si="77"/>
        <v>#DIV/0!</v>
      </c>
      <c r="H835" s="108" t="e">
        <f>F835/D835</f>
        <v>#DIV/0!</v>
      </c>
      <c r="I835" s="108">
        <f>F835/F876</f>
        <v>0</v>
      </c>
    </row>
    <row r="836" spans="1:9" s="14" customFormat="1" ht="16.5" customHeight="1">
      <c r="A836" s="449">
        <v>13913</v>
      </c>
      <c r="B836" s="698" t="s">
        <v>495</v>
      </c>
      <c r="C836" s="699"/>
      <c r="D836" s="168">
        <v>0</v>
      </c>
      <c r="E836" s="174">
        <v>0</v>
      </c>
      <c r="F836" s="168">
        <v>0</v>
      </c>
      <c r="G836" s="58" t="e">
        <f t="shared" si="77"/>
        <v>#DIV/0!</v>
      </c>
      <c r="H836" s="59" t="e">
        <f t="shared" ref="H836:H849" si="82">F836/E836</f>
        <v>#DIV/0!</v>
      </c>
      <c r="I836" s="59" t="e">
        <f>F836/F835</f>
        <v>#DIV/0!</v>
      </c>
    </row>
    <row r="837" spans="1:9" s="14" customFormat="1" ht="16.5" customHeight="1">
      <c r="A837" s="449">
        <v>13917</v>
      </c>
      <c r="B837" s="698" t="s">
        <v>238</v>
      </c>
      <c r="C837" s="699"/>
      <c r="D837" s="168">
        <v>0</v>
      </c>
      <c r="E837" s="174">
        <v>0</v>
      </c>
      <c r="F837" s="168">
        <v>0</v>
      </c>
      <c r="G837" s="58" t="e">
        <f t="shared" si="77"/>
        <v>#DIV/0!</v>
      </c>
      <c r="H837" s="59" t="e">
        <f t="shared" si="82"/>
        <v>#DIV/0!</v>
      </c>
      <c r="I837" s="59" t="e">
        <f>F837/F835</f>
        <v>#DIV/0!</v>
      </c>
    </row>
    <row r="838" spans="1:9" s="14" customFormat="1" ht="16.5" customHeight="1">
      <c r="A838" s="464">
        <v>1395</v>
      </c>
      <c r="B838" s="689" t="s">
        <v>239</v>
      </c>
      <c r="C838" s="690"/>
      <c r="D838" s="389">
        <f>D839+D840+D841+D842</f>
        <v>13712.01</v>
      </c>
      <c r="E838" s="177">
        <f>E839+E840+E841+E842</f>
        <v>48500</v>
      </c>
      <c r="F838" s="389">
        <f>F839+F840+F841+F842</f>
        <v>8390.630000000001</v>
      </c>
      <c r="G838" s="118">
        <f t="shared" si="77"/>
        <v>0.61191831102806959</v>
      </c>
      <c r="H838" s="108">
        <f t="shared" si="82"/>
        <v>0.17300268041237116</v>
      </c>
      <c r="I838" s="108">
        <f>F838/F876</f>
        <v>2.1067111385187857E-3</v>
      </c>
    </row>
    <row r="839" spans="1:9" s="14" customFormat="1" ht="16.5" customHeight="1">
      <c r="A839" s="449">
        <v>13950</v>
      </c>
      <c r="B839" s="698" t="s">
        <v>240</v>
      </c>
      <c r="C839" s="699"/>
      <c r="D839" s="168">
        <v>4421.5</v>
      </c>
      <c r="E839" s="174">
        <v>19500</v>
      </c>
      <c r="F839" s="168">
        <v>2847.5</v>
      </c>
      <c r="G839" s="58">
        <f t="shared" si="77"/>
        <v>0.64401221304987</v>
      </c>
      <c r="H839" s="59">
        <f t="shared" si="82"/>
        <v>0.14602564102564103</v>
      </c>
      <c r="I839" s="59">
        <f>F839/F838</f>
        <v>0.33936665065674443</v>
      </c>
    </row>
    <row r="840" spans="1:9" s="14" customFormat="1" ht="16.5" customHeight="1">
      <c r="A840" s="449">
        <v>13951</v>
      </c>
      <c r="B840" s="698" t="s">
        <v>241</v>
      </c>
      <c r="C840" s="699"/>
      <c r="D840" s="168">
        <v>9290.51</v>
      </c>
      <c r="E840" s="174">
        <v>29000</v>
      </c>
      <c r="F840" s="168">
        <v>5543.13</v>
      </c>
      <c r="G840" s="58">
        <f t="shared" si="77"/>
        <v>0.59664431769622983</v>
      </c>
      <c r="H840" s="59">
        <f t="shared" si="82"/>
        <v>0.19114241379310346</v>
      </c>
      <c r="I840" s="59">
        <f>F840/F838</f>
        <v>0.66063334934325546</v>
      </c>
    </row>
    <row r="841" spans="1:9" s="14" customFormat="1" ht="16.5" customHeight="1">
      <c r="A841" s="448">
        <v>13952</v>
      </c>
      <c r="B841" s="700" t="s">
        <v>242</v>
      </c>
      <c r="C841" s="701"/>
      <c r="D841" s="168">
        <v>0</v>
      </c>
      <c r="E841" s="421">
        <f>0+0</f>
        <v>0</v>
      </c>
      <c r="F841" s="168">
        <v>0</v>
      </c>
      <c r="G841" s="113" t="e">
        <f t="shared" si="77"/>
        <v>#DIV/0!</v>
      </c>
      <c r="H841" s="114" t="e">
        <f t="shared" si="82"/>
        <v>#DIV/0!</v>
      </c>
      <c r="I841" s="114">
        <f>F841/F838</f>
        <v>0</v>
      </c>
    </row>
    <row r="842" spans="1:9" s="14" customFormat="1" ht="16.5" customHeight="1">
      <c r="A842" s="448">
        <v>13953</v>
      </c>
      <c r="B842" s="700" t="s">
        <v>243</v>
      </c>
      <c r="C842" s="701"/>
      <c r="D842" s="168">
        <v>0</v>
      </c>
      <c r="E842" s="421">
        <f>0+0</f>
        <v>0</v>
      </c>
      <c r="F842" s="168">
        <v>0</v>
      </c>
      <c r="G842" s="113" t="e">
        <f t="shared" si="77"/>
        <v>#DIV/0!</v>
      </c>
      <c r="H842" s="114" t="e">
        <f t="shared" si="82"/>
        <v>#DIV/0!</v>
      </c>
      <c r="I842" s="114">
        <f>F842/F838</f>
        <v>0</v>
      </c>
    </row>
    <row r="843" spans="1:9" s="14" customFormat="1" ht="16.5" customHeight="1">
      <c r="A843" s="464">
        <v>1400</v>
      </c>
      <c r="B843" s="689" t="s">
        <v>244</v>
      </c>
      <c r="C843" s="690"/>
      <c r="D843" s="387">
        <f>D844+D845+D846+D847+D848+D849+D850+D851+D852+D853+D854</f>
        <v>864308.86</v>
      </c>
      <c r="E843" s="175">
        <f>E844+E845+E846+E847+E848+E849+E850+E851+E852+E853+E854</f>
        <v>1142723</v>
      </c>
      <c r="F843" s="387">
        <f>F844+F845+F846+F847+F848+F849+F850+F851+F852+F853+F854</f>
        <v>775845.38</v>
      </c>
      <c r="G843" s="118">
        <f t="shared" si="77"/>
        <v>0.89764830132598661</v>
      </c>
      <c r="H843" s="108">
        <f t="shared" si="82"/>
        <v>0.67894439859878553</v>
      </c>
      <c r="I843" s="108">
        <f>F843/F876</f>
        <v>0.19479849591917883</v>
      </c>
    </row>
    <row r="844" spans="1:9" s="14" customFormat="1" ht="16.5" customHeight="1">
      <c r="A844" s="449">
        <v>14010</v>
      </c>
      <c r="B844" s="698" t="s">
        <v>245</v>
      </c>
      <c r="C844" s="699"/>
      <c r="D844" s="168">
        <v>48776.1</v>
      </c>
      <c r="E844" s="174">
        <v>71000</v>
      </c>
      <c r="F844" s="168">
        <v>0</v>
      </c>
      <c r="G844" s="58">
        <f t="shared" si="77"/>
        <v>0</v>
      </c>
      <c r="H844" s="59">
        <f t="shared" si="82"/>
        <v>0</v>
      </c>
      <c r="I844" s="59">
        <f>F844/F843</f>
        <v>0</v>
      </c>
    </row>
    <row r="845" spans="1:9" s="14" customFormat="1" ht="16.5" customHeight="1">
      <c r="A845" s="449">
        <v>14020</v>
      </c>
      <c r="B845" s="698" t="s">
        <v>246</v>
      </c>
      <c r="C845" s="699"/>
      <c r="D845" s="168">
        <v>0</v>
      </c>
      <c r="E845" s="174">
        <v>0</v>
      </c>
      <c r="F845" s="168">
        <v>0</v>
      </c>
      <c r="G845" s="58" t="e">
        <f t="shared" si="77"/>
        <v>#DIV/0!</v>
      </c>
      <c r="H845" s="59" t="e">
        <f t="shared" si="82"/>
        <v>#DIV/0!</v>
      </c>
      <c r="I845" s="59">
        <f>F845/F843</f>
        <v>0</v>
      </c>
    </row>
    <row r="846" spans="1:9" s="14" customFormat="1" ht="16.5" customHeight="1">
      <c r="A846" s="449">
        <v>14021</v>
      </c>
      <c r="B846" s="698" t="s">
        <v>247</v>
      </c>
      <c r="C846" s="699"/>
      <c r="D846" s="168">
        <v>0</v>
      </c>
      <c r="E846" s="578">
        <v>0</v>
      </c>
      <c r="F846" s="168">
        <v>0</v>
      </c>
      <c r="G846" s="58" t="e">
        <f t="shared" si="77"/>
        <v>#DIV/0!</v>
      </c>
      <c r="H846" s="59" t="e">
        <f t="shared" si="82"/>
        <v>#DIV/0!</v>
      </c>
      <c r="I846" s="59" t="e">
        <f>F846/F872</f>
        <v>#DIV/0!</v>
      </c>
    </row>
    <row r="847" spans="1:9" s="14" customFormat="1" ht="16.5" customHeight="1">
      <c r="A847" s="449">
        <v>14022</v>
      </c>
      <c r="B847" s="698" t="s">
        <v>405</v>
      </c>
      <c r="C847" s="699"/>
      <c r="D847" s="168">
        <v>10281.9</v>
      </c>
      <c r="E847" s="577">
        <v>28000</v>
      </c>
      <c r="F847" s="168">
        <v>2053.83</v>
      </c>
      <c r="G847" s="58">
        <f t="shared" si="77"/>
        <v>0.19975199136346394</v>
      </c>
      <c r="H847" s="59">
        <f t="shared" si="82"/>
        <v>7.3351071428571432E-2</v>
      </c>
      <c r="I847" s="59">
        <f>F847/F843</f>
        <v>2.6472156088626834E-3</v>
      </c>
    </row>
    <row r="848" spans="1:9" s="14" customFormat="1" ht="16.5" customHeight="1">
      <c r="A848" s="449">
        <v>14023</v>
      </c>
      <c r="B848" s="698" t="s">
        <v>248</v>
      </c>
      <c r="C848" s="699"/>
      <c r="D848" s="168">
        <v>35793.5</v>
      </c>
      <c r="E848" s="578">
        <v>64000</v>
      </c>
      <c r="F848" s="168">
        <v>3950</v>
      </c>
      <c r="G848" s="58">
        <f t="shared" si="77"/>
        <v>0.11035523209521282</v>
      </c>
      <c r="H848" s="59">
        <f t="shared" si="82"/>
        <v>6.1718750000000003E-2</v>
      </c>
      <c r="I848" s="59">
        <f>F848/F843</f>
        <v>5.091220624398124E-3</v>
      </c>
    </row>
    <row r="849" spans="1:9" s="14" customFormat="1" ht="16.5" customHeight="1">
      <c r="A849" s="449">
        <v>14024</v>
      </c>
      <c r="B849" s="698" t="s">
        <v>249</v>
      </c>
      <c r="C849" s="699"/>
      <c r="D849" s="168">
        <v>19589</v>
      </c>
      <c r="E849" s="577">
        <v>20000</v>
      </c>
      <c r="F849" s="168">
        <v>23036.45</v>
      </c>
      <c r="G849" s="58">
        <f t="shared" si="77"/>
        <v>1.175989075501557</v>
      </c>
      <c r="H849" s="59">
        <f t="shared" si="82"/>
        <v>1.1518225</v>
      </c>
      <c r="I849" s="59" t="e">
        <f>F849/F872</f>
        <v>#DIV/0!</v>
      </c>
    </row>
    <row r="850" spans="1:9" s="14" customFormat="1" ht="16.5" customHeight="1">
      <c r="A850" s="449">
        <v>14030</v>
      </c>
      <c r="B850" s="698" t="s">
        <v>250</v>
      </c>
      <c r="C850" s="699"/>
      <c r="D850" s="168">
        <v>0</v>
      </c>
      <c r="E850" s="174">
        <v>0</v>
      </c>
      <c r="F850" s="168">
        <v>0</v>
      </c>
      <c r="G850" s="58" t="e">
        <f t="shared" ref="G850:G869" si="83">F850/D850</f>
        <v>#DIV/0!</v>
      </c>
      <c r="H850" s="59" t="e">
        <f t="shared" ref="H850:H869" si="84">F850/E850</f>
        <v>#DIV/0!</v>
      </c>
      <c r="I850" s="59">
        <f>F850/F843</f>
        <v>0</v>
      </c>
    </row>
    <row r="851" spans="1:9" s="14" customFormat="1" ht="16.5" customHeight="1">
      <c r="A851" s="449">
        <v>14032</v>
      </c>
      <c r="B851" s="698" t="s">
        <v>251</v>
      </c>
      <c r="C851" s="699"/>
      <c r="D851" s="168">
        <v>715046.36</v>
      </c>
      <c r="E851" s="174">
        <v>929723</v>
      </c>
      <c r="F851" s="168">
        <v>730238.6</v>
      </c>
      <c r="G851" s="58">
        <f t="shared" si="83"/>
        <v>1.021246510505976</v>
      </c>
      <c r="H851" s="59">
        <f t="shared" si="84"/>
        <v>0.78543673760894372</v>
      </c>
      <c r="I851" s="59">
        <f>F851/F843</f>
        <v>0.9412166635573701</v>
      </c>
    </row>
    <row r="852" spans="1:9" s="14" customFormat="1" ht="16.5" customHeight="1">
      <c r="A852" s="449">
        <v>14040</v>
      </c>
      <c r="B852" s="698" t="s">
        <v>252</v>
      </c>
      <c r="C852" s="699"/>
      <c r="D852" s="168">
        <v>0</v>
      </c>
      <c r="E852" s="174">
        <v>0</v>
      </c>
      <c r="F852" s="168">
        <v>0</v>
      </c>
      <c r="G852" s="58" t="e">
        <f t="shared" si="83"/>
        <v>#DIV/0!</v>
      </c>
      <c r="H852" s="59" t="e">
        <f t="shared" si="84"/>
        <v>#DIV/0!</v>
      </c>
      <c r="I852" s="59">
        <f>F852/F843</f>
        <v>0</v>
      </c>
    </row>
    <row r="853" spans="1:9" s="14" customFormat="1" ht="16.5" customHeight="1">
      <c r="A853" s="468">
        <v>14050</v>
      </c>
      <c r="B853" s="698" t="s">
        <v>253</v>
      </c>
      <c r="C853" s="699"/>
      <c r="D853" s="168">
        <v>34822</v>
      </c>
      <c r="E853" s="579">
        <v>30000</v>
      </c>
      <c r="F853" s="168">
        <v>16566.5</v>
      </c>
      <c r="G853" s="178">
        <f t="shared" si="83"/>
        <v>0.47574809028774911</v>
      </c>
      <c r="H853" s="59">
        <f t="shared" si="84"/>
        <v>0.55221666666666669</v>
      </c>
      <c r="I853" s="179">
        <f>F853/F843</f>
        <v>2.1352837082048489E-2</v>
      </c>
    </row>
    <row r="854" spans="1:9" s="14" customFormat="1" ht="16.5" customHeight="1">
      <c r="A854" s="468">
        <v>14060</v>
      </c>
      <c r="B854" s="479" t="s">
        <v>543</v>
      </c>
      <c r="C854" s="480"/>
      <c r="D854" s="168">
        <v>0</v>
      </c>
      <c r="E854" s="579">
        <v>0</v>
      </c>
      <c r="F854" s="168">
        <v>0</v>
      </c>
      <c r="G854" s="178" t="e">
        <f t="shared" si="83"/>
        <v>#DIV/0!</v>
      </c>
      <c r="H854" s="59" t="e">
        <f t="shared" si="84"/>
        <v>#DIV/0!</v>
      </c>
      <c r="I854" s="179"/>
    </row>
    <row r="855" spans="1:9" s="14" customFormat="1" ht="16.5" customHeight="1">
      <c r="A855" s="464">
        <v>1410</v>
      </c>
      <c r="B855" s="689" t="s">
        <v>254</v>
      </c>
      <c r="C855" s="690"/>
      <c r="D855" s="171">
        <f>D856+D858+D857</f>
        <v>0</v>
      </c>
      <c r="E855" s="171">
        <f>E856+E858+E857</f>
        <v>0</v>
      </c>
      <c r="F855" s="171">
        <f>F856+F858+F857</f>
        <v>0</v>
      </c>
      <c r="G855" s="118" t="e">
        <f t="shared" si="83"/>
        <v>#DIV/0!</v>
      </c>
      <c r="H855" s="108" t="e">
        <f t="shared" si="84"/>
        <v>#DIV/0!</v>
      </c>
      <c r="I855" s="108">
        <f>F855/F876</f>
        <v>0</v>
      </c>
    </row>
    <row r="856" spans="1:9" s="14" customFormat="1" ht="16.5" customHeight="1">
      <c r="A856" s="180">
        <v>14110</v>
      </c>
      <c r="B856" s="700" t="s">
        <v>255</v>
      </c>
      <c r="C856" s="701"/>
      <c r="D856" s="168">
        <f>0+0+0+0+0</f>
        <v>0</v>
      </c>
      <c r="E856" s="174">
        <v>0</v>
      </c>
      <c r="F856" s="168">
        <f>0+0+0+0+0</f>
        <v>0</v>
      </c>
      <c r="G856" s="58" t="e">
        <f t="shared" si="83"/>
        <v>#DIV/0!</v>
      </c>
      <c r="H856" s="59" t="e">
        <f t="shared" si="84"/>
        <v>#DIV/0!</v>
      </c>
      <c r="I856" s="59" t="e">
        <f>F856/F855</f>
        <v>#DIV/0!</v>
      </c>
    </row>
    <row r="857" spans="1:9" s="14" customFormat="1" ht="16.5" customHeight="1">
      <c r="A857" s="449">
        <v>14130</v>
      </c>
      <c r="B857" s="698" t="s">
        <v>256</v>
      </c>
      <c r="C857" s="699"/>
      <c r="D857" s="168">
        <f>0+0+0+0+0</f>
        <v>0</v>
      </c>
      <c r="E857" s="174">
        <v>0</v>
      </c>
      <c r="F857" s="168">
        <f>0+0+0+0+0</f>
        <v>0</v>
      </c>
      <c r="G857" s="58" t="e">
        <f t="shared" si="83"/>
        <v>#DIV/0!</v>
      </c>
      <c r="H857" s="59" t="e">
        <f t="shared" si="84"/>
        <v>#DIV/0!</v>
      </c>
      <c r="I857" s="59" t="e">
        <f>F857/F855</f>
        <v>#DIV/0!</v>
      </c>
    </row>
    <row r="858" spans="1:9" s="14" customFormat="1" ht="16.5" customHeight="1">
      <c r="A858" s="449">
        <v>14150</v>
      </c>
      <c r="B858" s="698" t="s">
        <v>257</v>
      </c>
      <c r="C858" s="699"/>
      <c r="D858" s="168">
        <f>0+0+0+0+0</f>
        <v>0</v>
      </c>
      <c r="E858" s="174">
        <v>0</v>
      </c>
      <c r="F858" s="168">
        <f>0+0+0+0+0</f>
        <v>0</v>
      </c>
      <c r="G858" s="58" t="e">
        <f t="shared" si="83"/>
        <v>#DIV/0!</v>
      </c>
      <c r="H858" s="59" t="e">
        <f t="shared" si="84"/>
        <v>#DIV/0!</v>
      </c>
      <c r="I858" s="59" t="e">
        <f>F858/F855</f>
        <v>#DIV/0!</v>
      </c>
    </row>
    <row r="859" spans="1:9" s="14" customFormat="1" ht="16.5" customHeight="1">
      <c r="A859" s="464">
        <v>1420</v>
      </c>
      <c r="B859" s="689" t="s">
        <v>258</v>
      </c>
      <c r="C859" s="690"/>
      <c r="D859" s="364">
        <f t="shared" ref="D859" si="85">D860+D861+D862</f>
        <v>0</v>
      </c>
      <c r="E859" s="171">
        <f t="shared" ref="E859:F859" si="86">E860+E861+E862</f>
        <v>0</v>
      </c>
      <c r="F859" s="364">
        <f t="shared" si="86"/>
        <v>3646</v>
      </c>
      <c r="G859" s="118" t="e">
        <f t="shared" si="83"/>
        <v>#DIV/0!</v>
      </c>
      <c r="H859" s="108" t="e">
        <f t="shared" si="84"/>
        <v>#DIV/0!</v>
      </c>
      <c r="I859" s="108">
        <f>F859/F876</f>
        <v>9.1543409863615623E-4</v>
      </c>
    </row>
    <row r="860" spans="1:9" s="14" customFormat="1" ht="16.5" customHeight="1">
      <c r="A860" s="449">
        <v>14210</v>
      </c>
      <c r="B860" s="698" t="s">
        <v>259</v>
      </c>
      <c r="C860" s="699"/>
      <c r="D860" s="168">
        <v>0</v>
      </c>
      <c r="E860" s="386">
        <v>0</v>
      </c>
      <c r="F860" s="168">
        <v>0</v>
      </c>
      <c r="G860" s="58" t="e">
        <f t="shared" si="83"/>
        <v>#DIV/0!</v>
      </c>
      <c r="H860" s="59" t="e">
        <f t="shared" si="84"/>
        <v>#DIV/0!</v>
      </c>
      <c r="I860" s="59">
        <f>F860/F859</f>
        <v>0</v>
      </c>
    </row>
    <row r="861" spans="1:9" s="14" customFormat="1" ht="16.5" customHeight="1">
      <c r="A861" s="449">
        <v>14220</v>
      </c>
      <c r="B861" s="698" t="s">
        <v>260</v>
      </c>
      <c r="C861" s="699"/>
      <c r="D861" s="168">
        <v>0</v>
      </c>
      <c r="E861" s="386">
        <v>0</v>
      </c>
      <c r="F861" s="168">
        <v>3646</v>
      </c>
      <c r="G861" s="58" t="e">
        <f t="shared" si="83"/>
        <v>#DIV/0!</v>
      </c>
      <c r="H861" s="59" t="e">
        <f t="shared" si="84"/>
        <v>#DIV/0!</v>
      </c>
      <c r="I861" s="59">
        <f>F861/F859</f>
        <v>1</v>
      </c>
    </row>
    <row r="862" spans="1:9" s="14" customFormat="1" ht="16.5" customHeight="1">
      <c r="A862" s="449">
        <v>14230</v>
      </c>
      <c r="B862" s="698" t="s">
        <v>261</v>
      </c>
      <c r="C862" s="699"/>
      <c r="D862" s="168">
        <v>0</v>
      </c>
      <c r="E862" s="386">
        <f>0+0</f>
        <v>0</v>
      </c>
      <c r="F862" s="168">
        <v>0</v>
      </c>
      <c r="G862" s="58" t="e">
        <f t="shared" si="83"/>
        <v>#DIV/0!</v>
      </c>
      <c r="H862" s="59" t="e">
        <f t="shared" si="84"/>
        <v>#DIV/0!</v>
      </c>
      <c r="I862" s="59">
        <f>F862/F859</f>
        <v>0</v>
      </c>
    </row>
    <row r="863" spans="1:9" s="14" customFormat="1" ht="16.5" customHeight="1">
      <c r="A863" s="464">
        <v>1430</v>
      </c>
      <c r="B863" s="689" t="s">
        <v>262</v>
      </c>
      <c r="C863" s="690"/>
      <c r="D863" s="364">
        <f>D864</f>
        <v>52286.92</v>
      </c>
      <c r="E863" s="171">
        <f>E864+E865</f>
        <v>68500</v>
      </c>
      <c r="F863" s="364">
        <f>F864</f>
        <v>47442.23</v>
      </c>
      <c r="G863" s="118">
        <f t="shared" si="83"/>
        <v>0.90734413118998025</v>
      </c>
      <c r="H863" s="108">
        <f t="shared" si="84"/>
        <v>0.69258729927007301</v>
      </c>
      <c r="I863" s="108">
        <f>F863/F876</f>
        <v>1.1911748507224139E-2</v>
      </c>
    </row>
    <row r="864" spans="1:9" s="14" customFormat="1" ht="16.5" customHeight="1">
      <c r="A864" s="449">
        <v>14310</v>
      </c>
      <c r="B864" s="698" t="s">
        <v>544</v>
      </c>
      <c r="C864" s="699"/>
      <c r="D864" s="168">
        <v>52286.92</v>
      </c>
      <c r="E864" s="388">
        <v>63500</v>
      </c>
      <c r="F864" s="168">
        <v>47442.23</v>
      </c>
      <c r="G864" s="58">
        <f t="shared" si="83"/>
        <v>0.90734413118998025</v>
      </c>
      <c r="H864" s="59">
        <f t="shared" si="84"/>
        <v>0.74712173228346457</v>
      </c>
      <c r="I864" s="59">
        <f>F864/F863</f>
        <v>1</v>
      </c>
    </row>
    <row r="865" spans="1:11" s="14" customFormat="1" ht="16.5" customHeight="1">
      <c r="A865" s="546">
        <v>14320</v>
      </c>
      <c r="B865" s="549" t="s">
        <v>654</v>
      </c>
      <c r="C865" s="550"/>
      <c r="D865" s="168">
        <v>0</v>
      </c>
      <c r="E865" s="388">
        <v>5000</v>
      </c>
      <c r="F865" s="168">
        <v>0</v>
      </c>
      <c r="G865" s="58" t="e">
        <f t="shared" si="83"/>
        <v>#DIV/0!</v>
      </c>
      <c r="H865" s="59">
        <f t="shared" si="84"/>
        <v>0</v>
      </c>
      <c r="I865" s="59">
        <f>F865/F863</f>
        <v>0</v>
      </c>
    </row>
    <row r="866" spans="1:11" s="14" customFormat="1" ht="16.5" customHeight="1">
      <c r="A866" s="464">
        <v>1440</v>
      </c>
      <c r="B866" s="689" t="s">
        <v>263</v>
      </c>
      <c r="C866" s="690"/>
      <c r="D866" s="364">
        <f>D867+D868+D869+D870</f>
        <v>290901.93</v>
      </c>
      <c r="E866" s="171">
        <f>E867+E868+E869+E870</f>
        <v>0</v>
      </c>
      <c r="F866" s="364">
        <f>F867+F868+F869+F870</f>
        <v>146010.32</v>
      </c>
      <c r="G866" s="118">
        <f t="shared" si="83"/>
        <v>0.50192283014416583</v>
      </c>
      <c r="H866" s="108" t="e">
        <f t="shared" si="84"/>
        <v>#DIV/0!</v>
      </c>
      <c r="I866" s="108">
        <f>F866/F876</f>
        <v>3.6660127723745675E-2</v>
      </c>
    </row>
    <row r="867" spans="1:11" s="14" customFormat="1" ht="16.5" customHeight="1">
      <c r="A867" s="449">
        <v>14410</v>
      </c>
      <c r="B867" s="698" t="s">
        <v>263</v>
      </c>
      <c r="C867" s="699"/>
      <c r="D867" s="168">
        <v>287851.93</v>
      </c>
      <c r="E867" s="172">
        <v>0</v>
      </c>
      <c r="F867" s="168">
        <v>144910.32</v>
      </c>
      <c r="G867" s="58">
        <f t="shared" si="83"/>
        <v>0.50341965746069517</v>
      </c>
      <c r="H867" s="59" t="e">
        <f t="shared" si="84"/>
        <v>#DIV/0!</v>
      </c>
      <c r="I867" s="59">
        <f>F867/F866</f>
        <v>0.99246628594471953</v>
      </c>
    </row>
    <row r="868" spans="1:11" s="14" customFormat="1" ht="16.5" customHeight="1">
      <c r="A868" s="449">
        <v>14415</v>
      </c>
      <c r="B868" s="479" t="s">
        <v>545</v>
      </c>
      <c r="C868" s="480"/>
      <c r="D868" s="168">
        <v>0</v>
      </c>
      <c r="E868" s="172">
        <v>0</v>
      </c>
      <c r="F868" s="168">
        <v>1100</v>
      </c>
      <c r="G868" s="58" t="e">
        <f t="shared" si="83"/>
        <v>#DIV/0!</v>
      </c>
      <c r="H868" s="59" t="e">
        <f t="shared" si="84"/>
        <v>#DIV/0!</v>
      </c>
      <c r="I868" s="59"/>
    </row>
    <row r="869" spans="1:11" s="14" customFormat="1" ht="16.5" customHeight="1">
      <c r="A869" s="449">
        <v>14420</v>
      </c>
      <c r="B869" s="698" t="s">
        <v>264</v>
      </c>
      <c r="C869" s="699"/>
      <c r="D869" s="168">
        <f>0+0+0+0+0</f>
        <v>0</v>
      </c>
      <c r="E869" s="172">
        <v>0</v>
      </c>
      <c r="F869" s="168">
        <f>0+0+0+0+0</f>
        <v>0</v>
      </c>
      <c r="G869" s="58" t="e">
        <f t="shared" si="83"/>
        <v>#DIV/0!</v>
      </c>
      <c r="H869" s="59" t="e">
        <f t="shared" si="84"/>
        <v>#DIV/0!</v>
      </c>
      <c r="I869" s="59">
        <f>F869/F867</f>
        <v>0</v>
      </c>
    </row>
    <row r="870" spans="1:11" s="14" customFormat="1" ht="16.5" customHeight="1">
      <c r="A870" s="449">
        <v>14450</v>
      </c>
      <c r="B870" s="479" t="s">
        <v>546</v>
      </c>
      <c r="C870" s="480"/>
      <c r="D870" s="168">
        <v>3050</v>
      </c>
      <c r="E870" s="172">
        <v>0</v>
      </c>
      <c r="F870" s="168">
        <v>0</v>
      </c>
      <c r="G870" s="58"/>
      <c r="H870" s="59"/>
      <c r="I870" s="59"/>
    </row>
    <row r="871" spans="1:11" s="14" customFormat="1" ht="16.5" customHeight="1">
      <c r="A871" s="449">
        <v>14460</v>
      </c>
      <c r="B871" s="698" t="s">
        <v>461</v>
      </c>
      <c r="C871" s="699"/>
      <c r="D871" s="168">
        <v>0</v>
      </c>
      <c r="E871" s="172"/>
      <c r="F871" s="168"/>
      <c r="G871" s="58"/>
      <c r="H871" s="59"/>
      <c r="I871" s="59"/>
    </row>
    <row r="872" spans="1:11" s="14" customFormat="1" ht="16.5" customHeight="1">
      <c r="A872" s="449"/>
      <c r="B872" s="643" t="s">
        <v>265</v>
      </c>
      <c r="C872" s="644"/>
      <c r="D872" s="168"/>
      <c r="E872" s="423">
        <f>E725</f>
        <v>233388</v>
      </c>
      <c r="F872" s="168"/>
      <c r="G872" s="58"/>
      <c r="H872" s="59"/>
      <c r="I872" s="59"/>
    </row>
    <row r="873" spans="1:11" s="14" customFormat="1" ht="16.5" customHeight="1">
      <c r="A873" s="449"/>
      <c r="B873" s="643" t="s">
        <v>186</v>
      </c>
      <c r="C873" s="644"/>
      <c r="D873" s="168"/>
      <c r="E873" s="181">
        <v>0</v>
      </c>
      <c r="F873" s="168"/>
      <c r="G873" s="58"/>
      <c r="H873" s="59"/>
      <c r="I873" s="59"/>
    </row>
    <row r="874" spans="1:11" s="14" customFormat="1" ht="16.5" customHeight="1">
      <c r="A874" s="449"/>
      <c r="B874" s="643" t="s">
        <v>266</v>
      </c>
      <c r="C874" s="644"/>
      <c r="D874" s="168"/>
      <c r="E874" s="423">
        <f>E727</f>
        <v>188783.44</v>
      </c>
      <c r="F874" s="168"/>
      <c r="G874" s="58"/>
      <c r="H874" s="59"/>
      <c r="I874" s="59"/>
    </row>
    <row r="875" spans="1:11" s="14" customFormat="1" ht="16.5" customHeight="1">
      <c r="A875" s="449"/>
      <c r="B875" s="643" t="s">
        <v>156</v>
      </c>
      <c r="C875" s="644"/>
      <c r="D875" s="168"/>
      <c r="E875" s="181">
        <v>0</v>
      </c>
      <c r="F875" s="168">
        <v>0</v>
      </c>
      <c r="G875" s="58"/>
      <c r="H875" s="59"/>
      <c r="I875" s="59"/>
    </row>
    <row r="876" spans="1:11" s="14" customFormat="1" ht="16.5" customHeight="1">
      <c r="A876" s="182"/>
      <c r="B876" s="689" t="s">
        <v>80</v>
      </c>
      <c r="C876" s="690"/>
      <c r="D876" s="387">
        <f>D776+D785+D789+D800+D810+D820+D831+D835+D838+D843+D855+D859+D863+D866+D872+D873+D874+D875</f>
        <v>3960566.79</v>
      </c>
      <c r="E876" s="387">
        <f>E776+E785+E789+E800+E810+E820+E831+E835+E838+E843+E855+E859+E863+E866+E872+E873+E874+E875</f>
        <v>5874111.4400000004</v>
      </c>
      <c r="F876" s="387">
        <f>F776+F785+F789+F800+F810+F820+F831+F835+F838+F843+F855+F859+F863+F866+F872+F873+F874+F875</f>
        <v>3982809.9099999997</v>
      </c>
      <c r="G876" s="118">
        <f>F876/D876</f>
        <v>1.0056161456628281</v>
      </c>
      <c r="H876" s="108">
        <f>F876/E876</f>
        <v>0.67802763884915318</v>
      </c>
      <c r="I876" s="108">
        <f>I776+I785+I789+I800+I810+I820+I831+I838+I843+I855+I859+I863+I866</f>
        <v>1.0000000000000002</v>
      </c>
    </row>
    <row r="877" spans="1:11" s="14" customFormat="1" ht="16.5" customHeight="1">
      <c r="A877" s="17"/>
      <c r="B877" s="17"/>
      <c r="C877" s="17"/>
      <c r="D877" s="17"/>
      <c r="E877" s="17"/>
      <c r="F877" s="17"/>
      <c r="G877" s="17"/>
      <c r="H877" s="17"/>
      <c r="I877" s="17"/>
    </row>
    <row r="878" spans="1:11" s="14" customFormat="1" ht="16.5" customHeight="1">
      <c r="A878" s="17"/>
      <c r="B878" s="17"/>
      <c r="C878" s="17"/>
      <c r="D878" s="17"/>
      <c r="E878" s="17"/>
      <c r="F878" s="17"/>
      <c r="G878" s="17"/>
      <c r="H878" s="17"/>
      <c r="I878" s="17"/>
      <c r="K878" s="358"/>
    </row>
    <row r="879" spans="1:11" s="14" customFormat="1" ht="16.5" customHeight="1">
      <c r="A879" s="17"/>
      <c r="B879" s="17"/>
      <c r="C879" s="17"/>
      <c r="D879" s="17"/>
      <c r="E879" s="17"/>
      <c r="F879" s="17"/>
      <c r="G879" s="17"/>
      <c r="H879" s="17"/>
      <c r="I879" s="17"/>
      <c r="K879" s="358"/>
    </row>
    <row r="880" spans="1:11" s="14" customFormat="1" ht="16.5" customHeight="1">
      <c r="A880" s="17"/>
      <c r="B880" s="17"/>
      <c r="C880" s="17"/>
      <c r="D880" s="17"/>
      <c r="E880" s="17"/>
      <c r="F880" s="17"/>
      <c r="G880" s="17"/>
      <c r="H880" s="17"/>
      <c r="I880" s="17"/>
      <c r="K880" s="358"/>
    </row>
    <row r="881" spans="1:11" s="14" customFormat="1" ht="16.5" customHeight="1">
      <c r="A881" s="17"/>
      <c r="B881" s="17"/>
      <c r="C881" s="17"/>
      <c r="D881" s="17"/>
      <c r="E881" s="17"/>
      <c r="F881" s="17"/>
      <c r="G881" s="17"/>
      <c r="H881" s="17"/>
      <c r="I881" s="17"/>
      <c r="K881" s="358"/>
    </row>
    <row r="882" spans="1:11" s="14" customFormat="1" ht="16.5" customHeight="1">
      <c r="A882" s="17"/>
      <c r="B882" s="17"/>
      <c r="C882" s="17"/>
      <c r="D882" s="17"/>
      <c r="E882" s="17"/>
      <c r="F882" s="17"/>
      <c r="G882" s="17"/>
      <c r="H882" s="17"/>
      <c r="I882" s="17"/>
      <c r="K882" s="358"/>
    </row>
    <row r="883" spans="1:11" s="14" customFormat="1" ht="16.5" customHeight="1">
      <c r="A883" s="17"/>
      <c r="B883" s="17"/>
      <c r="C883" s="17"/>
      <c r="D883" s="17"/>
      <c r="E883" s="17"/>
      <c r="F883" s="17"/>
      <c r="G883" s="17"/>
      <c r="H883" s="17"/>
      <c r="I883" s="17"/>
      <c r="K883" s="358"/>
    </row>
    <row r="884" spans="1:11" s="14" customFormat="1" ht="16.5" customHeight="1">
      <c r="A884" s="17"/>
      <c r="B884" s="17"/>
      <c r="C884" s="17"/>
      <c r="D884" s="17"/>
      <c r="E884" s="17"/>
      <c r="F884" s="17"/>
      <c r="G884" s="17"/>
      <c r="H884" s="17"/>
      <c r="I884" s="17"/>
      <c r="K884" s="358"/>
    </row>
    <row r="885" spans="1:11" s="14" customFormat="1" ht="16.5" customHeight="1">
      <c r="A885" s="17"/>
      <c r="B885" s="17"/>
      <c r="C885" s="17"/>
      <c r="D885" s="17"/>
      <c r="E885" s="17"/>
      <c r="F885" s="17"/>
      <c r="G885" s="17"/>
      <c r="H885" s="17"/>
      <c r="I885" s="17"/>
      <c r="K885" s="358"/>
    </row>
    <row r="886" spans="1:11" s="14" customFormat="1" ht="16.5" customHeight="1">
      <c r="A886" s="17"/>
      <c r="B886" s="17"/>
      <c r="C886" s="17"/>
      <c r="D886" s="17"/>
      <c r="E886" s="17"/>
      <c r="F886" s="17"/>
      <c r="G886" s="17"/>
      <c r="H886" s="17"/>
      <c r="I886" s="533">
        <v>15</v>
      </c>
      <c r="K886" s="358"/>
    </row>
    <row r="887" spans="1:11" s="14" customFormat="1" ht="16.5" customHeight="1">
      <c r="A887" s="17"/>
      <c r="B887" s="17"/>
      <c r="C887" s="17"/>
      <c r="D887" s="17"/>
      <c r="E887" s="17"/>
      <c r="F887" s="17"/>
      <c r="G887" s="17"/>
      <c r="H887" s="17"/>
      <c r="I887" s="533"/>
      <c r="K887" s="358"/>
    </row>
    <row r="888" spans="1:11" s="14" customFormat="1" ht="16.5" customHeight="1">
      <c r="A888" s="17"/>
      <c r="B888" s="17"/>
      <c r="C888" s="17"/>
      <c r="D888" s="17"/>
      <c r="E888" s="17"/>
      <c r="F888" s="17"/>
      <c r="G888" s="17"/>
      <c r="H888" s="17"/>
      <c r="I888" s="17"/>
      <c r="K888" s="358"/>
    </row>
    <row r="889" spans="1:11" s="14" customFormat="1" ht="16.5" customHeight="1">
      <c r="A889" s="443"/>
      <c r="B889" s="708" t="s">
        <v>701</v>
      </c>
      <c r="C889" s="708"/>
      <c r="D889" s="708"/>
      <c r="E889" s="708"/>
      <c r="F889" s="708"/>
      <c r="G889" s="708"/>
      <c r="H889" s="708"/>
      <c r="I889" s="708"/>
    </row>
    <row r="890" spans="1:11" s="14" customFormat="1" ht="16.5" customHeight="1">
      <c r="A890" s="708" t="s">
        <v>702</v>
      </c>
      <c r="B890" s="708"/>
      <c r="C890" s="708"/>
      <c r="D890" s="708"/>
      <c r="E890" s="708"/>
      <c r="F890" s="708"/>
      <c r="G890" s="708"/>
      <c r="H890" s="708"/>
      <c r="I890" s="708"/>
    </row>
    <row r="891" spans="1:11" s="14" customFormat="1" ht="16.5" customHeight="1">
      <c r="A891" s="435"/>
      <c r="B891" s="435" t="s">
        <v>547</v>
      </c>
      <c r="C891" s="435"/>
      <c r="D891" s="435"/>
      <c r="E891" s="435"/>
      <c r="F891" s="435"/>
      <c r="G891" s="435"/>
      <c r="H891" s="435"/>
      <c r="I891" s="443"/>
    </row>
    <row r="892" spans="1:11" s="14" customFormat="1" ht="16.5" customHeight="1">
      <c r="A892" s="435" t="s">
        <v>703</v>
      </c>
      <c r="B892" s="435"/>
      <c r="C892" s="435"/>
      <c r="D892" s="435"/>
      <c r="E892" s="435"/>
      <c r="F892" s="435"/>
      <c r="G892" s="435"/>
      <c r="H892" s="435"/>
      <c r="I892" s="443"/>
    </row>
    <row r="893" spans="1:11" s="14" customFormat="1" ht="16.5" customHeight="1">
      <c r="A893" s="435" t="s">
        <v>704</v>
      </c>
      <c r="B893" s="435"/>
      <c r="C893" s="435"/>
      <c r="D893" s="435"/>
      <c r="E893" s="435"/>
      <c r="F893" s="435"/>
      <c r="G893" s="435"/>
      <c r="H893" s="435"/>
      <c r="I893" s="443"/>
    </row>
    <row r="894" spans="1:11" s="14" customFormat="1" ht="16.5" customHeight="1">
      <c r="A894" s="435" t="s">
        <v>705</v>
      </c>
      <c r="B894" s="435"/>
      <c r="C894" s="435"/>
      <c r="D894" s="435"/>
      <c r="E894" s="435"/>
      <c r="F894" s="435"/>
      <c r="G894" s="435"/>
      <c r="H894" s="435"/>
      <c r="I894" s="443"/>
    </row>
    <row r="895" spans="1:11" s="14" customFormat="1" ht="16.5" customHeight="1">
      <c r="A895" s="435" t="s">
        <v>706</v>
      </c>
      <c r="B895" s="435"/>
      <c r="C895" s="435"/>
      <c r="D895" s="435"/>
      <c r="E895" s="435"/>
      <c r="F895" s="435"/>
      <c r="G895" s="435"/>
      <c r="H895" s="435"/>
      <c r="I895" s="443"/>
    </row>
    <row r="896" spans="1:11" s="14" customFormat="1" ht="16.5" customHeight="1">
      <c r="A896" s="435" t="s">
        <v>707</v>
      </c>
      <c r="B896" s="435"/>
      <c r="C896" s="435"/>
      <c r="D896" s="435"/>
      <c r="E896" s="435"/>
      <c r="F896" s="435"/>
      <c r="G896" s="435"/>
      <c r="H896" s="435"/>
      <c r="I896" s="443"/>
    </row>
    <row r="897" spans="1:9" s="14" customFormat="1" ht="16.5" customHeight="1">
      <c r="A897" s="435" t="s">
        <v>708</v>
      </c>
      <c r="B897" s="435"/>
      <c r="C897" s="435"/>
      <c r="D897" s="435"/>
      <c r="E897" s="435"/>
      <c r="F897" s="435"/>
      <c r="G897" s="435"/>
      <c r="H897" s="435"/>
      <c r="I897" s="443"/>
    </row>
    <row r="898" spans="1:9" s="14" customFormat="1" ht="16.5" customHeight="1">
      <c r="A898" s="435" t="s">
        <v>709</v>
      </c>
      <c r="B898" s="435"/>
      <c r="C898" s="435"/>
      <c r="D898" s="435"/>
      <c r="E898" s="435"/>
      <c r="F898" s="435"/>
      <c r="G898" s="435"/>
      <c r="H898" s="435"/>
      <c r="I898" s="443"/>
    </row>
    <row r="899" spans="1:9" s="14" customFormat="1" ht="16.5" customHeight="1">
      <c r="A899" s="435" t="s">
        <v>710</v>
      </c>
      <c r="B899" s="435"/>
      <c r="C899" s="435"/>
      <c r="D899" s="435"/>
      <c r="E899" s="435"/>
      <c r="F899" s="435"/>
      <c r="G899" s="435"/>
      <c r="H899" s="435"/>
      <c r="I899" s="443"/>
    </row>
    <row r="900" spans="1:9" s="14" customFormat="1" ht="16.5" customHeight="1">
      <c r="A900" s="435" t="s">
        <v>711</v>
      </c>
      <c r="B900" s="435"/>
      <c r="C900" s="435"/>
      <c r="D900" s="435"/>
      <c r="E900" s="435"/>
      <c r="F900" s="435"/>
      <c r="G900" s="435"/>
      <c r="H900" s="435"/>
      <c r="I900" s="443"/>
    </row>
    <row r="901" spans="1:9" s="14" customFormat="1" ht="16.5" customHeight="1">
      <c r="A901" s="435" t="s">
        <v>712</v>
      </c>
      <c r="B901" s="435"/>
      <c r="C901" s="435"/>
      <c r="D901" s="435"/>
      <c r="E901" s="435"/>
      <c r="F901" s="435"/>
      <c r="G901" s="435"/>
      <c r="H901" s="435"/>
      <c r="I901" s="443"/>
    </row>
    <row r="902" spans="1:9" s="14" customFormat="1" ht="16.5" customHeight="1">
      <c r="A902" s="435" t="s">
        <v>713</v>
      </c>
      <c r="B902" s="435"/>
      <c r="C902" s="435"/>
      <c r="D902" s="435"/>
      <c r="E902" s="435"/>
      <c r="F902" s="435"/>
      <c r="G902" s="435"/>
      <c r="H902" s="435"/>
      <c r="I902" s="443"/>
    </row>
    <row r="903" spans="1:9" s="14" customFormat="1" ht="16.5" customHeight="1">
      <c r="A903" s="435" t="s">
        <v>714</v>
      </c>
      <c r="B903" s="435"/>
      <c r="C903" s="435"/>
      <c r="D903" s="435"/>
      <c r="E903" s="435"/>
      <c r="F903" s="435"/>
      <c r="G903" s="435"/>
      <c r="H903" s="435"/>
      <c r="I903" s="443"/>
    </row>
    <row r="904" spans="1:9" s="14" customFormat="1" ht="16.5" customHeight="1">
      <c r="A904" s="435" t="s">
        <v>715</v>
      </c>
      <c r="B904" s="435"/>
      <c r="C904" s="435"/>
      <c r="D904" s="435"/>
      <c r="E904" s="435"/>
      <c r="F904" s="435"/>
      <c r="G904" s="435"/>
      <c r="H904" s="435"/>
      <c r="I904" s="443"/>
    </row>
    <row r="905" spans="1:9" s="14" customFormat="1" ht="16.5" customHeight="1">
      <c r="A905" s="435" t="s">
        <v>716</v>
      </c>
      <c r="B905" s="435"/>
      <c r="C905" s="435"/>
      <c r="D905" s="435"/>
      <c r="E905" s="435"/>
      <c r="F905" s="435"/>
      <c r="G905" s="435"/>
      <c r="H905" s="435"/>
      <c r="I905" s="443"/>
    </row>
    <row r="906" spans="1:9" s="14" customFormat="1" ht="16.5" customHeight="1">
      <c r="A906" s="443" t="s">
        <v>717</v>
      </c>
      <c r="B906" s="443"/>
      <c r="C906" s="443"/>
      <c r="D906" s="443"/>
      <c r="E906" s="443"/>
      <c r="F906" s="443"/>
      <c r="G906" s="443"/>
      <c r="H906" s="443"/>
      <c r="I906" s="443"/>
    </row>
    <row r="907" spans="1:9" s="14" customFormat="1" ht="16.5" customHeight="1">
      <c r="A907" s="443" t="s">
        <v>718</v>
      </c>
      <c r="B907" s="443"/>
      <c r="C907" s="443"/>
      <c r="D907" s="443"/>
      <c r="E907" s="443"/>
      <c r="F907" s="443"/>
      <c r="G907" s="443"/>
      <c r="H907" s="443"/>
      <c r="I907" s="443"/>
    </row>
    <row r="908" spans="1:9" s="14" customFormat="1" ht="16.5" customHeight="1">
      <c r="A908" s="443" t="s">
        <v>719</v>
      </c>
      <c r="B908" s="443"/>
      <c r="C908" s="443"/>
      <c r="D908" s="443"/>
      <c r="E908" s="443"/>
      <c r="F908" s="443"/>
      <c r="G908" s="443"/>
      <c r="H908" s="443"/>
      <c r="I908" s="443"/>
    </row>
    <row r="909" spans="1:9" s="14" customFormat="1" ht="16.5" customHeight="1">
      <c r="A909" s="443" t="s">
        <v>720</v>
      </c>
      <c r="B909" s="443"/>
      <c r="C909" s="443"/>
      <c r="D909" s="443"/>
      <c r="E909" s="443"/>
      <c r="F909" s="443"/>
      <c r="G909" s="443"/>
      <c r="H909" s="443"/>
      <c r="I909" s="443"/>
    </row>
    <row r="910" spans="1:9" s="14" customFormat="1" ht="16.5" customHeight="1">
      <c r="A910" s="584" t="s">
        <v>721</v>
      </c>
      <c r="B910" s="530"/>
      <c r="C910" s="530"/>
      <c r="D910" s="530"/>
      <c r="E910" s="530"/>
      <c r="F910" s="530"/>
      <c r="G910" s="530"/>
      <c r="H910" s="530"/>
      <c r="I910" s="530"/>
    </row>
    <row r="911" spans="1:9" s="14" customFormat="1" ht="16.5" customHeight="1">
      <c r="A911" s="530"/>
      <c r="B911" s="530"/>
      <c r="C911" s="530"/>
      <c r="D911" s="530"/>
      <c r="E911" s="530"/>
      <c r="F911" s="530"/>
      <c r="G911" s="530"/>
      <c r="H911" s="530"/>
      <c r="I911" s="530"/>
    </row>
    <row r="912" spans="1:9" s="14" customFormat="1" ht="16.5" customHeight="1">
      <c r="A912" s="530"/>
      <c r="B912" s="530"/>
      <c r="C912" s="530"/>
      <c r="D912" s="530"/>
      <c r="E912" s="530"/>
      <c r="F912" s="530"/>
      <c r="G912" s="530"/>
      <c r="H912" s="530"/>
      <c r="I912" s="530"/>
    </row>
    <row r="913" spans="1:9" s="14" customFormat="1" ht="16.5" customHeight="1">
      <c r="A913" s="530"/>
      <c r="B913" s="530"/>
      <c r="C913" s="530"/>
      <c r="D913" s="530"/>
      <c r="E913" s="530"/>
      <c r="F913" s="530"/>
      <c r="G913" s="530"/>
      <c r="H913" s="530"/>
      <c r="I913" s="530"/>
    </row>
    <row r="914" spans="1:9" s="14" customFormat="1" ht="16.5" customHeight="1">
      <c r="A914" s="530"/>
      <c r="B914" s="530"/>
      <c r="C914" s="530"/>
      <c r="D914" s="530"/>
      <c r="E914" s="530"/>
      <c r="F914" s="530"/>
      <c r="G914" s="530"/>
      <c r="H914" s="530"/>
      <c r="I914" s="530"/>
    </row>
    <row r="915" spans="1:9" s="14" customFormat="1" ht="16.5" customHeight="1">
      <c r="A915" s="530"/>
      <c r="B915" s="530"/>
      <c r="C915" s="530"/>
      <c r="D915" s="530"/>
      <c r="E915" s="530"/>
      <c r="F915" s="530"/>
      <c r="G915" s="530"/>
      <c r="H915" s="530"/>
      <c r="I915" s="530"/>
    </row>
    <row r="916" spans="1:9" s="14" customFormat="1" ht="16.5" customHeight="1">
      <c r="A916" s="530"/>
      <c r="B916" s="530"/>
      <c r="C916" s="530"/>
      <c r="D916" s="530"/>
      <c r="E916" s="530"/>
      <c r="F916" s="530"/>
      <c r="G916" s="530"/>
      <c r="H916" s="530"/>
      <c r="I916" s="530"/>
    </row>
    <row r="917" spans="1:9" s="14" customFormat="1" ht="16.5" customHeight="1">
      <c r="A917" s="530"/>
      <c r="B917" s="530"/>
      <c r="C917" s="530"/>
      <c r="D917" s="530"/>
      <c r="E917" s="530"/>
      <c r="F917" s="530"/>
      <c r="G917" s="530"/>
      <c r="H917" s="530"/>
      <c r="I917" s="530"/>
    </row>
    <row r="918" spans="1:9" s="14" customFormat="1" ht="16.5" customHeight="1">
      <c r="A918" s="530"/>
      <c r="B918" s="530"/>
      <c r="C918" s="530"/>
      <c r="D918" s="530"/>
      <c r="E918" s="530"/>
      <c r="F918" s="530"/>
      <c r="G918" s="530"/>
      <c r="H918" s="530"/>
      <c r="I918" s="530"/>
    </row>
    <row r="919" spans="1:9" s="14" customFormat="1" ht="16.5" customHeight="1">
      <c r="A919" s="530"/>
      <c r="B919" s="530"/>
      <c r="C919" s="530"/>
      <c r="D919" s="530"/>
      <c r="E919" s="530"/>
      <c r="F919" s="530"/>
      <c r="G919" s="530"/>
      <c r="H919" s="530"/>
      <c r="I919" s="530"/>
    </row>
    <row r="920" spans="1:9" s="14" customFormat="1" ht="16.5" customHeight="1">
      <c r="A920" s="530"/>
      <c r="B920" s="530"/>
      <c r="C920" s="530"/>
      <c r="D920" s="530"/>
      <c r="E920" s="530"/>
      <c r="F920" s="530"/>
      <c r="G920" s="530"/>
      <c r="H920" s="530"/>
      <c r="I920" s="530"/>
    </row>
    <row r="921" spans="1:9" s="14" customFormat="1" ht="16.5" customHeight="1">
      <c r="A921" s="530"/>
      <c r="B921" s="530"/>
      <c r="C921" s="530"/>
      <c r="D921" s="530"/>
      <c r="E921" s="530"/>
      <c r="F921" s="530"/>
      <c r="G921" s="530"/>
      <c r="H921" s="530"/>
      <c r="I921" s="530"/>
    </row>
    <row r="922" spans="1:9" s="14" customFormat="1" ht="16.5" customHeight="1">
      <c r="A922" s="530"/>
      <c r="B922" s="530"/>
      <c r="C922" s="530"/>
      <c r="D922" s="530"/>
      <c r="E922" s="530"/>
      <c r="F922" s="530"/>
      <c r="G922" s="530"/>
      <c r="H922" s="530"/>
      <c r="I922" s="530"/>
    </row>
    <row r="923" spans="1:9" s="14" customFormat="1" ht="16.5" customHeight="1">
      <c r="A923" s="530"/>
      <c r="B923" s="530"/>
      <c r="C923" s="530"/>
      <c r="D923" s="530"/>
      <c r="E923" s="530"/>
      <c r="F923" s="530"/>
      <c r="G923" s="530"/>
      <c r="H923" s="530"/>
      <c r="I923" s="530"/>
    </row>
    <row r="924" spans="1:9" s="14" customFormat="1" ht="16.5" customHeight="1">
      <c r="A924" s="530"/>
      <c r="B924" s="530"/>
      <c r="C924" s="530"/>
      <c r="D924" s="530"/>
      <c r="E924" s="530"/>
      <c r="F924" s="530"/>
      <c r="G924" s="530"/>
      <c r="H924" s="530"/>
      <c r="I924" s="530"/>
    </row>
    <row r="925" spans="1:9" s="14" customFormat="1" ht="16.5" customHeight="1">
      <c r="A925" s="530"/>
      <c r="B925" s="530"/>
      <c r="C925" s="530"/>
      <c r="D925" s="530"/>
      <c r="E925" s="530"/>
      <c r="F925" s="530"/>
      <c r="G925" s="530"/>
      <c r="H925" s="530"/>
      <c r="I925" s="530"/>
    </row>
    <row r="926" spans="1:9" s="14" customFormat="1" ht="16.5" customHeight="1">
      <c r="A926" s="530"/>
      <c r="B926" s="530"/>
      <c r="C926" s="530"/>
      <c r="D926" s="530"/>
      <c r="E926" s="530"/>
      <c r="F926" s="530"/>
      <c r="G926" s="530"/>
      <c r="H926" s="530"/>
      <c r="I926" s="530"/>
    </row>
    <row r="927" spans="1:9" s="14" customFormat="1" ht="16.5" customHeight="1">
      <c r="A927" s="530"/>
      <c r="B927" s="530"/>
      <c r="C927" s="530"/>
      <c r="D927" s="530"/>
      <c r="E927" s="530"/>
      <c r="F927" s="530"/>
      <c r="G927" s="530"/>
      <c r="H927" s="530"/>
      <c r="I927" s="530"/>
    </row>
    <row r="928" spans="1:9" s="14" customFormat="1" ht="16.5" customHeight="1">
      <c r="A928" s="530"/>
      <c r="B928" s="530"/>
      <c r="C928" s="530"/>
      <c r="D928" s="530"/>
      <c r="E928" s="530"/>
      <c r="F928" s="530"/>
      <c r="G928" s="530"/>
      <c r="H928" s="530"/>
      <c r="I928" s="530"/>
    </row>
    <row r="929" spans="1:9" s="14" customFormat="1" ht="16.5" customHeight="1">
      <c r="A929" s="530"/>
      <c r="B929" s="530"/>
      <c r="C929" s="530"/>
      <c r="D929" s="530"/>
      <c r="E929" s="530"/>
      <c r="F929" s="530"/>
      <c r="G929" s="530"/>
      <c r="H929" s="530"/>
      <c r="I929" s="530"/>
    </row>
    <row r="930" spans="1:9" s="14" customFormat="1" ht="16.5" customHeight="1">
      <c r="A930" s="530"/>
      <c r="B930" s="530"/>
      <c r="C930" s="530"/>
      <c r="D930" s="530"/>
      <c r="E930" s="530"/>
      <c r="F930" s="530"/>
      <c r="G930" s="530"/>
      <c r="H930" s="530"/>
      <c r="I930" s="530"/>
    </row>
    <row r="931" spans="1:9" s="14" customFormat="1" ht="16.5" customHeight="1">
      <c r="A931" s="530"/>
      <c r="B931" s="530"/>
      <c r="C931" s="530"/>
      <c r="D931" s="530"/>
      <c r="E931" s="530"/>
      <c r="F931" s="530"/>
      <c r="G931" s="530"/>
      <c r="H931" s="530"/>
      <c r="I931" s="530"/>
    </row>
    <row r="932" spans="1:9" s="14" customFormat="1" ht="16.5" customHeight="1">
      <c r="A932" s="530"/>
      <c r="B932" s="530"/>
      <c r="C932" s="530"/>
      <c r="D932" s="530"/>
      <c r="E932" s="530"/>
      <c r="F932" s="530"/>
      <c r="G932" s="530"/>
      <c r="H932" s="530"/>
      <c r="I932" s="530"/>
    </row>
    <row r="933" spans="1:9" s="14" customFormat="1" ht="16.5" customHeight="1">
      <c r="A933" s="530"/>
      <c r="B933" s="530"/>
      <c r="C933" s="530"/>
      <c r="D933" s="530"/>
      <c r="E933" s="530"/>
      <c r="F933" s="530"/>
      <c r="G933" s="530"/>
      <c r="H933" s="530"/>
      <c r="I933" s="530"/>
    </row>
    <row r="934" spans="1:9" s="14" customFormat="1" ht="16.5" customHeight="1">
      <c r="A934" s="530"/>
      <c r="B934" s="530"/>
      <c r="C934" s="530"/>
      <c r="D934" s="530"/>
      <c r="E934" s="530"/>
      <c r="F934" s="530"/>
      <c r="G934" s="530"/>
      <c r="H934" s="530"/>
      <c r="I934" s="530"/>
    </row>
    <row r="935" spans="1:9" s="14" customFormat="1" ht="17.25" customHeight="1">
      <c r="A935" s="530"/>
      <c r="B935" s="530"/>
      <c r="C935" s="530"/>
      <c r="D935" s="530"/>
      <c r="E935" s="530"/>
      <c r="F935" s="530"/>
      <c r="G935" s="530"/>
      <c r="H935" s="530"/>
      <c r="I935" s="530"/>
    </row>
    <row r="936" spans="1:9" s="14" customFormat="1" ht="16.5" customHeight="1">
      <c r="A936" s="530"/>
      <c r="B936" s="530"/>
      <c r="C936" s="530"/>
      <c r="D936" s="530"/>
      <c r="E936" s="530"/>
      <c r="F936" s="530"/>
      <c r="G936" s="530"/>
      <c r="H936" s="530"/>
      <c r="I936" s="530"/>
    </row>
    <row r="937" spans="1:9" s="14" customFormat="1" ht="16.5" customHeight="1">
      <c r="A937" s="530"/>
      <c r="B937" s="530"/>
      <c r="C937" s="530"/>
      <c r="D937" s="530"/>
      <c r="E937" s="530"/>
      <c r="F937" s="530"/>
      <c r="G937" s="530"/>
      <c r="H937" s="530"/>
      <c r="I937" s="530"/>
    </row>
    <row r="938" spans="1:9" s="14" customFormat="1" ht="16.5" customHeight="1">
      <c r="A938" s="530"/>
      <c r="B938" s="530"/>
      <c r="C938" s="530"/>
      <c r="D938" s="530"/>
      <c r="E938" s="530"/>
      <c r="F938" s="530"/>
      <c r="G938" s="530"/>
      <c r="H938" s="530"/>
      <c r="I938" s="530"/>
    </row>
    <row r="939" spans="1:9" s="14" customFormat="1" ht="16.5" customHeight="1">
      <c r="A939" s="530"/>
      <c r="B939" s="530"/>
      <c r="C939" s="530"/>
      <c r="D939" s="530"/>
      <c r="E939" s="530"/>
      <c r="F939" s="530"/>
      <c r="G939" s="530"/>
      <c r="H939" s="530"/>
      <c r="I939" s="530"/>
    </row>
    <row r="940" spans="1:9" s="14" customFormat="1" ht="16.5" customHeight="1">
      <c r="A940" s="530"/>
      <c r="B940" s="530"/>
      <c r="C940" s="530"/>
      <c r="D940" s="530"/>
      <c r="E940" s="530"/>
      <c r="F940" s="530"/>
      <c r="G940" s="530"/>
      <c r="H940" s="530"/>
      <c r="I940" s="530"/>
    </row>
    <row r="941" spans="1:9" s="14" customFormat="1" ht="16.5" customHeight="1">
      <c r="A941" s="530"/>
      <c r="B941" s="530"/>
      <c r="C941" s="530"/>
      <c r="D941" s="530"/>
      <c r="E941" s="530"/>
      <c r="F941" s="530"/>
      <c r="G941" s="530"/>
      <c r="H941" s="530"/>
      <c r="I941" s="530"/>
    </row>
    <row r="942" spans="1:9" s="14" customFormat="1" ht="16.5" customHeight="1">
      <c r="A942" s="530"/>
      <c r="B942" s="530"/>
      <c r="C942" s="530"/>
      <c r="D942" s="530"/>
      <c r="E942" s="530"/>
      <c r="F942" s="530"/>
      <c r="G942" s="530"/>
      <c r="H942" s="530"/>
      <c r="I942" s="530"/>
    </row>
    <row r="943" spans="1:9" s="14" customFormat="1" ht="16.5" customHeight="1">
      <c r="A943" s="530"/>
      <c r="B943" s="530"/>
      <c r="C943" s="530"/>
      <c r="D943" s="530"/>
      <c r="E943" s="530"/>
      <c r="F943" s="530"/>
      <c r="G943" s="530"/>
      <c r="H943" s="530"/>
      <c r="I943" s="530"/>
    </row>
    <row r="944" spans="1:9" s="14" customFormat="1" ht="16.5" customHeight="1">
      <c r="A944" s="530"/>
      <c r="B944" s="530"/>
      <c r="C944" s="530"/>
      <c r="D944" s="530"/>
      <c r="E944" s="530"/>
      <c r="F944" s="530"/>
      <c r="G944" s="530"/>
      <c r="H944" s="530"/>
      <c r="I944" s="530"/>
    </row>
    <row r="945" spans="1:9" s="14" customFormat="1" ht="16.5" customHeight="1">
      <c r="A945" s="530"/>
      <c r="B945" s="530"/>
      <c r="C945" s="530"/>
      <c r="D945" s="530"/>
      <c r="E945" s="530"/>
      <c r="F945" s="530"/>
      <c r="G945" s="530"/>
      <c r="H945" s="530"/>
      <c r="I945" s="534">
        <v>16</v>
      </c>
    </row>
    <row r="946" spans="1:9" s="14" customFormat="1" ht="16.5" customHeight="1">
      <c r="A946" s="443"/>
      <c r="B946" s="443"/>
      <c r="C946" s="443"/>
      <c r="D946" s="443"/>
      <c r="E946" s="443"/>
      <c r="F946" s="443"/>
      <c r="G946" s="443"/>
      <c r="H946" s="443"/>
      <c r="I946" s="443"/>
    </row>
    <row r="947" spans="1:9" s="14" customFormat="1" ht="16.5" customHeight="1">
      <c r="A947" s="622" t="s">
        <v>406</v>
      </c>
      <c r="B947" s="622"/>
      <c r="C947" s="622"/>
      <c r="D947" s="622"/>
      <c r="E947" s="622"/>
      <c r="F947" s="622"/>
      <c r="G947" s="622"/>
      <c r="H947" s="622"/>
      <c r="I947" s="622"/>
    </row>
    <row r="948" spans="1:9" s="14" customFormat="1" ht="16.5" customHeight="1">
      <c r="A948" s="435"/>
      <c r="B948" s="435"/>
      <c r="C948" s="435"/>
      <c r="D948" s="435"/>
      <c r="E948" s="609" t="s">
        <v>81</v>
      </c>
      <c r="F948" s="435"/>
      <c r="G948" s="435"/>
      <c r="H948" s="435"/>
      <c r="I948" s="435"/>
    </row>
    <row r="949" spans="1:9" s="14" customFormat="1" ht="16.5" customHeight="1">
      <c r="A949" s="161"/>
      <c r="B949" s="183"/>
      <c r="C949" s="12"/>
      <c r="D949" s="450"/>
      <c r="E949" s="609"/>
      <c r="F949" s="450"/>
      <c r="G949" s="161"/>
      <c r="H949" s="450"/>
      <c r="I949" s="450"/>
    </row>
    <row r="950" spans="1:9" s="14" customFormat="1" ht="16.5" customHeight="1">
      <c r="A950" s="482" t="s">
        <v>44</v>
      </c>
      <c r="B950" s="610" t="s">
        <v>45</v>
      </c>
      <c r="C950" s="611"/>
      <c r="D950" s="332" t="s">
        <v>82</v>
      </c>
      <c r="E950" s="445" t="s">
        <v>148</v>
      </c>
      <c r="F950" s="34" t="s">
        <v>83</v>
      </c>
      <c r="G950" s="614" t="s">
        <v>48</v>
      </c>
      <c r="H950" s="615"/>
      <c r="I950" s="616" t="s">
        <v>49</v>
      </c>
    </row>
    <row r="951" spans="1:9" s="14" customFormat="1" ht="16.5" customHeight="1">
      <c r="A951" s="19" t="s">
        <v>50</v>
      </c>
      <c r="B951" s="612"/>
      <c r="C951" s="613"/>
      <c r="D951" s="333" t="s">
        <v>568</v>
      </c>
      <c r="E951" s="35" t="s">
        <v>616</v>
      </c>
      <c r="F951" s="35" t="s">
        <v>656</v>
      </c>
      <c r="G951" s="20" t="s">
        <v>51</v>
      </c>
      <c r="H951" s="20" t="s">
        <v>52</v>
      </c>
      <c r="I951" s="617"/>
    </row>
    <row r="952" spans="1:9" s="14" customFormat="1" ht="16.5" customHeight="1">
      <c r="A952" s="120">
        <v>1</v>
      </c>
      <c r="B952" s="706">
        <v>2</v>
      </c>
      <c r="C952" s="707"/>
      <c r="D952" s="122">
        <v>3</v>
      </c>
      <c r="E952" s="123">
        <v>4</v>
      </c>
      <c r="F952" s="123">
        <v>5</v>
      </c>
      <c r="G952" s="123">
        <v>6</v>
      </c>
      <c r="H952" s="123">
        <v>7</v>
      </c>
      <c r="I952" s="124">
        <v>8</v>
      </c>
    </row>
    <row r="953" spans="1:9" s="14" customFormat="1" ht="16.5" customHeight="1">
      <c r="A953" s="461">
        <v>16019</v>
      </c>
      <c r="B953" s="713" t="s">
        <v>53</v>
      </c>
      <c r="C953" s="714"/>
      <c r="D953" s="316">
        <v>53158.1</v>
      </c>
      <c r="E953" s="424">
        <v>72500</v>
      </c>
      <c r="F953" s="316">
        <v>56152.85</v>
      </c>
      <c r="G953" s="308">
        <f t="shared" ref="G953:G970" si="87">F953/D953</f>
        <v>1.0563366636505067</v>
      </c>
      <c r="H953" s="308">
        <f t="shared" ref="H953:H970" si="88">F953/E953</f>
        <v>0.77452206896551723</v>
      </c>
      <c r="I953" s="309">
        <f>F953/F985</f>
        <v>1.4098802420625696E-2</v>
      </c>
    </row>
    <row r="954" spans="1:9" s="14" customFormat="1" ht="16.5" customHeight="1">
      <c r="A954" s="461">
        <v>163</v>
      </c>
      <c r="B954" s="713" t="s">
        <v>16</v>
      </c>
      <c r="C954" s="714"/>
      <c r="D954" s="317">
        <f>D955+D956+D957</f>
        <v>1835846.2400000002</v>
      </c>
      <c r="E954" s="317">
        <f>E955+E956+E957</f>
        <v>2356000</v>
      </c>
      <c r="F954" s="317">
        <f>F955+F956+F957</f>
        <v>1776981.17</v>
      </c>
      <c r="G954" s="308">
        <f t="shared" si="87"/>
        <v>0.96793572973736608</v>
      </c>
      <c r="H954" s="308">
        <f t="shared" si="88"/>
        <v>0.75423648981324276</v>
      </c>
      <c r="I954" s="311">
        <f>F954/F985</f>
        <v>0.44616268668468795</v>
      </c>
    </row>
    <row r="955" spans="1:9" s="14" customFormat="1" ht="16.5" customHeight="1">
      <c r="A955" s="186">
        <v>16319</v>
      </c>
      <c r="B955" s="700" t="s">
        <v>161</v>
      </c>
      <c r="C955" s="701"/>
      <c r="D955" s="184">
        <v>1833222.87</v>
      </c>
      <c r="E955" s="322">
        <v>2342000</v>
      </c>
      <c r="F955" s="184">
        <v>1772680.04</v>
      </c>
      <c r="G955" s="113">
        <f t="shared" si="87"/>
        <v>0.9669746483143099</v>
      </c>
      <c r="H955" s="113">
        <f t="shared" si="88"/>
        <v>0.75690864218616571</v>
      </c>
      <c r="I955" s="48">
        <f>F955/F954</f>
        <v>0.99757952978196163</v>
      </c>
    </row>
    <row r="956" spans="1:9" s="14" customFormat="1" ht="16.5" customHeight="1">
      <c r="A956" s="186">
        <v>16519</v>
      </c>
      <c r="B956" s="700" t="s">
        <v>162</v>
      </c>
      <c r="C956" s="701"/>
      <c r="D956" s="127">
        <v>2623.37</v>
      </c>
      <c r="E956" s="322">
        <v>12000</v>
      </c>
      <c r="F956" s="127">
        <v>4301.13</v>
      </c>
      <c r="G956" s="113">
        <f t="shared" si="87"/>
        <v>1.639543792907596</v>
      </c>
      <c r="H956" s="113">
        <f t="shared" si="88"/>
        <v>0.35842750000000001</v>
      </c>
      <c r="I956" s="48">
        <f>F956/F954</f>
        <v>2.4204702180383826E-3</v>
      </c>
    </row>
    <row r="957" spans="1:9" s="14" customFormat="1" ht="16.5" customHeight="1">
      <c r="A957" s="186">
        <v>16559</v>
      </c>
      <c r="B957" s="700" t="s">
        <v>163</v>
      </c>
      <c r="C957" s="701"/>
      <c r="D957" s="127">
        <v>0</v>
      </c>
      <c r="E957" s="322">
        <v>2000</v>
      </c>
      <c r="F957" s="127">
        <v>0</v>
      </c>
      <c r="G957" s="113" t="e">
        <f t="shared" si="87"/>
        <v>#DIV/0!</v>
      </c>
      <c r="H957" s="113">
        <f t="shared" si="88"/>
        <v>0</v>
      </c>
      <c r="I957" s="48">
        <f>F957/F954</f>
        <v>0</v>
      </c>
    </row>
    <row r="958" spans="1:9" s="14" customFormat="1" ht="16.5" customHeight="1">
      <c r="A958" s="461">
        <v>16637</v>
      </c>
      <c r="B958" s="713" t="s">
        <v>60</v>
      </c>
      <c r="C958" s="714"/>
      <c r="D958" s="316">
        <v>40623.599999999999</v>
      </c>
      <c r="E958" s="320">
        <v>82500</v>
      </c>
      <c r="F958" s="316">
        <v>22822.37</v>
      </c>
      <c r="G958" s="308">
        <f t="shared" si="87"/>
        <v>0.56180077590366195</v>
      </c>
      <c r="H958" s="308">
        <f t="shared" si="88"/>
        <v>0.27663478787878787</v>
      </c>
      <c r="I958" s="311">
        <f>F958/F985</f>
        <v>5.7302182418241506E-3</v>
      </c>
    </row>
    <row r="959" spans="1:9" s="14" customFormat="1" ht="16.5" customHeight="1">
      <c r="A959" s="461">
        <v>16795</v>
      </c>
      <c r="B959" s="488" t="s">
        <v>61</v>
      </c>
      <c r="C959" s="489"/>
      <c r="D959" s="316">
        <v>0</v>
      </c>
      <c r="E959" s="320">
        <v>1000</v>
      </c>
      <c r="F959" s="316">
        <v>0</v>
      </c>
      <c r="G959" s="308" t="e">
        <f t="shared" si="87"/>
        <v>#DIV/0!</v>
      </c>
      <c r="H959" s="308">
        <f t="shared" si="88"/>
        <v>0</v>
      </c>
      <c r="I959" s="311">
        <f>F959/F985</f>
        <v>0</v>
      </c>
    </row>
    <row r="960" spans="1:9" s="14" customFormat="1" ht="16.5" customHeight="1">
      <c r="A960" s="461">
        <v>16919</v>
      </c>
      <c r="B960" s="713" t="s">
        <v>62</v>
      </c>
      <c r="C960" s="714"/>
      <c r="D960" s="316">
        <v>11227.89</v>
      </c>
      <c r="E960" s="320">
        <v>44000</v>
      </c>
      <c r="F960" s="316">
        <v>3655.81</v>
      </c>
      <c r="G960" s="308">
        <f t="shared" si="87"/>
        <v>0.32560080300038569</v>
      </c>
      <c r="H960" s="308">
        <f t="shared" si="88"/>
        <v>8.3086590909090902E-2</v>
      </c>
      <c r="I960" s="311">
        <f>F960/F985</f>
        <v>9.178971838000676E-4</v>
      </c>
    </row>
    <row r="961" spans="1:9" s="14" customFormat="1" ht="16.5" customHeight="1">
      <c r="A961" s="461">
        <v>17519</v>
      </c>
      <c r="B961" s="713" t="s">
        <v>22</v>
      </c>
      <c r="C961" s="714"/>
      <c r="D961" s="316">
        <v>52638.14</v>
      </c>
      <c r="E961" s="320">
        <v>62269.49</v>
      </c>
      <c r="F961" s="316">
        <v>54903.28</v>
      </c>
      <c r="G961" s="308">
        <f t="shared" si="87"/>
        <v>1.0430322955940312</v>
      </c>
      <c r="H961" s="308">
        <f t="shared" si="88"/>
        <v>0.88170434670333742</v>
      </c>
      <c r="I961" s="311">
        <f>F961/F985</f>
        <v>1.3785061612443365E-2</v>
      </c>
    </row>
    <row r="962" spans="1:9" s="14" customFormat="1" ht="16.5" customHeight="1">
      <c r="A962" s="461">
        <v>180</v>
      </c>
      <c r="B962" s="713" t="s">
        <v>267</v>
      </c>
      <c r="C962" s="714"/>
      <c r="D962" s="317">
        <f>D963+D964</f>
        <v>935528.23</v>
      </c>
      <c r="E962" s="317">
        <f t="shared" ref="E962" si="89">E963+E964</f>
        <v>1174023</v>
      </c>
      <c r="F962" s="317">
        <f>F963+F964</f>
        <v>914277.55</v>
      </c>
      <c r="G962" s="308">
        <f t="shared" si="87"/>
        <v>0.97728483297612523</v>
      </c>
      <c r="H962" s="308">
        <f t="shared" si="88"/>
        <v>0.77875608058785906</v>
      </c>
      <c r="I962" s="311">
        <f>F962/F985</f>
        <v>0.2295559091847294</v>
      </c>
    </row>
    <row r="963" spans="1:9" s="14" customFormat="1" ht="16.5" customHeight="1">
      <c r="A963" s="186">
        <v>18019</v>
      </c>
      <c r="B963" s="700" t="s">
        <v>165</v>
      </c>
      <c r="C963" s="701"/>
      <c r="D963" s="127">
        <v>893318.11</v>
      </c>
      <c r="E963" s="322">
        <v>1127523</v>
      </c>
      <c r="F963" s="127">
        <v>899368.64</v>
      </c>
      <c r="G963" s="113">
        <f t="shared" si="87"/>
        <v>1.0067730967639288</v>
      </c>
      <c r="H963" s="113">
        <f t="shared" si="88"/>
        <v>0.79764992820545566</v>
      </c>
      <c r="I963" s="48">
        <f>F963/F962</f>
        <v>0.9836932340731761</v>
      </c>
    </row>
    <row r="964" spans="1:9" s="14" customFormat="1" ht="16.5" customHeight="1">
      <c r="A964" s="186">
        <v>18295</v>
      </c>
      <c r="B964" s="700" t="s">
        <v>166</v>
      </c>
      <c r="C964" s="701"/>
      <c r="D964" s="127">
        <v>42210.12</v>
      </c>
      <c r="E964" s="322">
        <v>46500</v>
      </c>
      <c r="F964" s="127">
        <v>14908.91</v>
      </c>
      <c r="G964" s="113">
        <f t="shared" si="87"/>
        <v>0.3532070034389857</v>
      </c>
      <c r="H964" s="113">
        <f t="shared" si="88"/>
        <v>0.3206217204301075</v>
      </c>
      <c r="I964" s="48">
        <f>F964/F962</f>
        <v>1.6306765926823862E-2</v>
      </c>
    </row>
    <row r="965" spans="1:9" s="14" customFormat="1" ht="16.5" customHeight="1">
      <c r="A965" s="461">
        <v>19595</v>
      </c>
      <c r="B965" s="713" t="s">
        <v>167</v>
      </c>
      <c r="C965" s="714"/>
      <c r="D965" s="316">
        <v>5783.06</v>
      </c>
      <c r="E965" s="320">
        <v>13500</v>
      </c>
      <c r="F965" s="316">
        <v>3890</v>
      </c>
      <c r="G965" s="308">
        <f t="shared" si="87"/>
        <v>0.67265426953896379</v>
      </c>
      <c r="H965" s="308">
        <f t="shared" si="88"/>
        <v>0.28814814814814815</v>
      </c>
      <c r="I965" s="311">
        <f>F965/F985</f>
        <v>9.7669737896177939E-4</v>
      </c>
    </row>
    <row r="966" spans="1:9" s="14" customFormat="1" ht="16.5" customHeight="1">
      <c r="A966" s="461">
        <v>47019</v>
      </c>
      <c r="B966" s="713" t="s">
        <v>67</v>
      </c>
      <c r="C966" s="714"/>
      <c r="D966" s="316">
        <v>28285.58</v>
      </c>
      <c r="E966" s="320">
        <v>93000</v>
      </c>
      <c r="F966" s="316">
        <v>66822</v>
      </c>
      <c r="G966" s="308">
        <f t="shared" si="87"/>
        <v>2.3624051548527554</v>
      </c>
      <c r="H966" s="308">
        <f t="shared" si="88"/>
        <v>0.71851612903225803</v>
      </c>
      <c r="I966" s="311">
        <f>F966/F985</f>
        <v>1.6777602122618002E-2</v>
      </c>
    </row>
    <row r="967" spans="1:9" s="14" customFormat="1" ht="16.5" customHeight="1">
      <c r="A967" s="461">
        <v>48019</v>
      </c>
      <c r="B967" s="713" t="s">
        <v>68</v>
      </c>
      <c r="C967" s="714"/>
      <c r="D967" s="316">
        <v>19730.2</v>
      </c>
      <c r="E967" s="320">
        <v>42126.54</v>
      </c>
      <c r="F967" s="316">
        <v>29123.94</v>
      </c>
      <c r="G967" s="308">
        <f t="shared" si="87"/>
        <v>1.4761097201244791</v>
      </c>
      <c r="H967" s="308">
        <f t="shared" si="88"/>
        <v>0.69134422148127994</v>
      </c>
      <c r="I967" s="311">
        <f>F967/F985</f>
        <v>7.3124102475681562E-3</v>
      </c>
    </row>
    <row r="968" spans="1:9" s="14" customFormat="1" ht="16.5" customHeight="1">
      <c r="A968" s="461">
        <v>650</v>
      </c>
      <c r="B968" s="713" t="s">
        <v>28</v>
      </c>
      <c r="C968" s="714"/>
      <c r="D968" s="329">
        <f>D969+D970</f>
        <v>2982.77</v>
      </c>
      <c r="E968" s="329">
        <f>E969+E970</f>
        <v>6000</v>
      </c>
      <c r="F968" s="329">
        <f>F969+F970</f>
        <v>1554.8</v>
      </c>
      <c r="G968" s="308">
        <f t="shared" si="87"/>
        <v>0.52126043912202413</v>
      </c>
      <c r="H968" s="308">
        <f t="shared" si="88"/>
        <v>0.25913333333333333</v>
      </c>
      <c r="I968" s="311">
        <f>F968/F985</f>
        <v>3.903776567634382E-4</v>
      </c>
    </row>
    <row r="969" spans="1:9" s="14" customFormat="1" ht="16.5" customHeight="1">
      <c r="A969" s="186">
        <v>65095</v>
      </c>
      <c r="B969" s="700" t="s">
        <v>168</v>
      </c>
      <c r="C969" s="701"/>
      <c r="D969" s="127">
        <v>601.11</v>
      </c>
      <c r="E969" s="322">
        <v>3000</v>
      </c>
      <c r="F969" s="127">
        <v>520.79999999999995</v>
      </c>
      <c r="G969" s="113">
        <f t="shared" si="87"/>
        <v>0.866397165244298</v>
      </c>
      <c r="H969" s="113">
        <f t="shared" si="88"/>
        <v>0.17359999999999998</v>
      </c>
      <c r="I969" s="48">
        <f>F969/F968</f>
        <v>0.33496269616670954</v>
      </c>
    </row>
    <row r="970" spans="1:9" s="14" customFormat="1" ht="16.5" customHeight="1">
      <c r="A970" s="186">
        <v>65495</v>
      </c>
      <c r="B970" s="700" t="s">
        <v>169</v>
      </c>
      <c r="C970" s="701"/>
      <c r="D970" s="74">
        <v>2381.66</v>
      </c>
      <c r="E970" s="322">
        <v>3000</v>
      </c>
      <c r="F970" s="74">
        <v>1034</v>
      </c>
      <c r="G970" s="113">
        <f t="shared" si="87"/>
        <v>0.43415097033161748</v>
      </c>
      <c r="H970" s="113">
        <f t="shared" si="88"/>
        <v>0.34466666666666668</v>
      </c>
      <c r="I970" s="48">
        <f>F970/F968</f>
        <v>0.66503730383329052</v>
      </c>
    </row>
    <row r="971" spans="1:9" s="14" customFormat="1" ht="16.5" customHeight="1">
      <c r="A971" s="461">
        <v>66100</v>
      </c>
      <c r="B971" s="713" t="s">
        <v>70</v>
      </c>
      <c r="C971" s="714"/>
      <c r="D971" s="327">
        <v>5408.81</v>
      </c>
      <c r="E971" s="320">
        <v>31000</v>
      </c>
      <c r="F971" s="327">
        <v>12574.61</v>
      </c>
      <c r="G971" s="308">
        <f t="shared" ref="G971:G985" si="90">F971/D971</f>
        <v>2.3248385504390061</v>
      </c>
      <c r="H971" s="308">
        <f t="shared" ref="H971:H985" si="91">F971/E971</f>
        <v>0.40563258064516133</v>
      </c>
      <c r="I971" s="311">
        <f>F971/F985</f>
        <v>3.157220727112232E-3</v>
      </c>
    </row>
    <row r="972" spans="1:9" s="14" customFormat="1" ht="16.5" customHeight="1">
      <c r="A972" s="461">
        <v>730</v>
      </c>
      <c r="B972" s="713" t="s">
        <v>71</v>
      </c>
      <c r="C972" s="714"/>
      <c r="D972" s="328">
        <f>D973+D974</f>
        <v>312813.48</v>
      </c>
      <c r="E972" s="328">
        <f t="shared" ref="E972" si="92">E973+E974</f>
        <v>517192</v>
      </c>
      <c r="F972" s="328">
        <f>F973+F974</f>
        <v>346527.61</v>
      </c>
      <c r="G972" s="308">
        <f t="shared" si="90"/>
        <v>1.1077771009101014</v>
      </c>
      <c r="H972" s="308">
        <f t="shared" si="91"/>
        <v>0.67001734365574095</v>
      </c>
      <c r="I972" s="314">
        <f>F972/F985</f>
        <v>8.7005811934418947E-2</v>
      </c>
    </row>
    <row r="973" spans="1:9" s="14" customFormat="1" ht="16.5" customHeight="1">
      <c r="A973" s="186">
        <v>73028</v>
      </c>
      <c r="B973" s="700" t="s">
        <v>170</v>
      </c>
      <c r="C973" s="701"/>
      <c r="D973" s="127">
        <v>0</v>
      </c>
      <c r="E973" s="322">
        <v>2000</v>
      </c>
      <c r="F973" s="127">
        <v>987</v>
      </c>
      <c r="G973" s="113" t="e">
        <f t="shared" si="90"/>
        <v>#DIV/0!</v>
      </c>
      <c r="H973" s="113">
        <f t="shared" si="91"/>
        <v>0.49349999999999999</v>
      </c>
      <c r="I973" s="48">
        <f>F973/F972</f>
        <v>2.8482578920623384E-3</v>
      </c>
    </row>
    <row r="974" spans="1:9" s="14" customFormat="1" ht="16.5" customHeight="1">
      <c r="A974" s="186">
        <v>74100</v>
      </c>
      <c r="B974" s="700" t="s">
        <v>171</v>
      </c>
      <c r="C974" s="701"/>
      <c r="D974" s="127">
        <v>312813.48</v>
      </c>
      <c r="E974" s="322">
        <v>515192</v>
      </c>
      <c r="F974" s="127">
        <v>345540.61</v>
      </c>
      <c r="G974" s="113">
        <f t="shared" si="90"/>
        <v>1.1046218660397884</v>
      </c>
      <c r="H974" s="113">
        <f t="shared" si="91"/>
        <v>0.6707025924315595</v>
      </c>
      <c r="I974" s="48">
        <f>F974/F972</f>
        <v>0.99715174210793767</v>
      </c>
    </row>
    <row r="975" spans="1:9" s="14" customFormat="1" ht="16.5" customHeight="1">
      <c r="A975" s="182">
        <v>75591</v>
      </c>
      <c r="B975" s="713" t="s">
        <v>172</v>
      </c>
      <c r="C975" s="714"/>
      <c r="D975" s="316">
        <v>13881.5</v>
      </c>
      <c r="E975" s="320">
        <v>16700</v>
      </c>
      <c r="F975" s="316">
        <v>5959.4</v>
      </c>
      <c r="G975" s="308">
        <f t="shared" si="90"/>
        <v>0.42930519036127218</v>
      </c>
      <c r="H975" s="308">
        <f t="shared" si="91"/>
        <v>0.35685029940119756</v>
      </c>
      <c r="I975" s="311">
        <f>F975/F985</f>
        <v>1.4962802982480278E-3</v>
      </c>
    </row>
    <row r="976" spans="1:9" s="14" customFormat="1" ht="16.5" customHeight="1">
      <c r="A976" s="518">
        <v>75592</v>
      </c>
      <c r="B976" s="519" t="s">
        <v>525</v>
      </c>
      <c r="C976" s="520"/>
      <c r="D976" s="316">
        <v>31800</v>
      </c>
      <c r="E976" s="320">
        <v>45000</v>
      </c>
      <c r="F976" s="316">
        <v>35687.550000000003</v>
      </c>
      <c r="G976" s="308">
        <f t="shared" si="90"/>
        <v>1.1222500000000002</v>
      </c>
      <c r="H976" s="308">
        <f t="shared" si="91"/>
        <v>0.79305666666666674</v>
      </c>
      <c r="I976" s="311">
        <f>F976/F985</f>
        <v>8.9603949991175977E-3</v>
      </c>
    </row>
    <row r="977" spans="1:9" s="14" customFormat="1" ht="16.5" customHeight="1">
      <c r="A977" s="461">
        <v>850</v>
      </c>
      <c r="B977" s="713" t="s">
        <v>36</v>
      </c>
      <c r="C977" s="714"/>
      <c r="D977" s="312">
        <f t="shared" ref="D977" si="93">D978+D979</f>
        <v>57877.189999999995</v>
      </c>
      <c r="E977" s="312">
        <f t="shared" ref="E977:F977" si="94">E978+E979</f>
        <v>352066.82</v>
      </c>
      <c r="F977" s="312">
        <f t="shared" si="94"/>
        <v>190309.38</v>
      </c>
      <c r="G977" s="308">
        <f t="shared" si="90"/>
        <v>3.2881585992685549</v>
      </c>
      <c r="H977" s="308">
        <f t="shared" si="91"/>
        <v>0.54054903554955847</v>
      </c>
      <c r="I977" s="311">
        <f>F977/F985</f>
        <v>4.7782692194817816E-2</v>
      </c>
    </row>
    <row r="978" spans="1:9" s="14" customFormat="1" ht="16.5" customHeight="1">
      <c r="A978" s="154">
        <v>85019</v>
      </c>
      <c r="B978" s="315" t="s">
        <v>372</v>
      </c>
      <c r="C978" s="475"/>
      <c r="D978" s="5">
        <v>45190.84</v>
      </c>
      <c r="E978" s="417">
        <v>334362.82</v>
      </c>
      <c r="F978" s="5">
        <v>181202.79</v>
      </c>
      <c r="G978" s="113">
        <f t="shared" si="90"/>
        <v>4.0097238732451093</v>
      </c>
      <c r="H978" s="113">
        <f t="shared" si="91"/>
        <v>0.54193462658318292</v>
      </c>
      <c r="I978" s="48">
        <f>F978/F977</f>
        <v>0.95214849630638276</v>
      </c>
    </row>
    <row r="979" spans="1:9" s="14" customFormat="1" ht="16.5" customHeight="1">
      <c r="A979" s="154">
        <v>85184</v>
      </c>
      <c r="B979" s="700" t="s">
        <v>373</v>
      </c>
      <c r="C979" s="701"/>
      <c r="D979" s="5">
        <v>12686.35</v>
      </c>
      <c r="E979" s="365">
        <v>17704</v>
      </c>
      <c r="F979" s="5">
        <v>9106.59</v>
      </c>
      <c r="G979" s="113">
        <f t="shared" si="90"/>
        <v>0.7178258521954699</v>
      </c>
      <c r="H979" s="113">
        <f t="shared" si="91"/>
        <v>0.51438036601897874</v>
      </c>
      <c r="I979" s="48">
        <f>F979/F977</f>
        <v>4.7851503693617202E-2</v>
      </c>
    </row>
    <row r="980" spans="1:9" s="14" customFormat="1" ht="16.5" customHeight="1">
      <c r="A980" s="461">
        <v>920</v>
      </c>
      <c r="B980" s="713" t="s">
        <v>75</v>
      </c>
      <c r="C980" s="714"/>
      <c r="D980" s="366">
        <f>D981+D982+D983+D984</f>
        <v>552982</v>
      </c>
      <c r="E980" s="327">
        <f t="shared" ref="E980" si="95">E981+E982+E983+E984</f>
        <v>965233.59</v>
      </c>
      <c r="F980" s="328">
        <f>F981+F982+F983+F984</f>
        <v>461567.58999999997</v>
      </c>
      <c r="G980" s="308">
        <f t="shared" si="90"/>
        <v>0.83468827195098572</v>
      </c>
      <c r="H980" s="308">
        <f t="shared" si="91"/>
        <v>0.47819263107078563</v>
      </c>
      <c r="I980" s="311">
        <f>F980/F985</f>
        <v>0.11588993711226356</v>
      </c>
    </row>
    <row r="981" spans="1:9" s="14" customFormat="1" ht="16.5" customHeight="1">
      <c r="A981" s="186">
        <v>92095</v>
      </c>
      <c r="B981" s="700" t="s">
        <v>173</v>
      </c>
      <c r="C981" s="701"/>
      <c r="D981" s="127">
        <v>362613.28</v>
      </c>
      <c r="E981" s="322">
        <v>534021</v>
      </c>
      <c r="F981" s="127">
        <v>251744.87</v>
      </c>
      <c r="G981" s="113">
        <f t="shared" si="90"/>
        <v>0.69425165564813285</v>
      </c>
      <c r="H981" s="113">
        <f t="shared" si="91"/>
        <v>0.47141380207894445</v>
      </c>
      <c r="I981" s="48">
        <f>F981/F980</f>
        <v>0.54541279642272977</v>
      </c>
    </row>
    <row r="982" spans="1:9" s="14" customFormat="1" ht="16.5" customHeight="1">
      <c r="A982" s="186">
        <v>92570</v>
      </c>
      <c r="B982" s="700" t="s">
        <v>174</v>
      </c>
      <c r="C982" s="701"/>
      <c r="D982" s="127">
        <v>105001.24</v>
      </c>
      <c r="E982" s="322">
        <v>286188</v>
      </c>
      <c r="F982" s="127">
        <v>126186.59</v>
      </c>
      <c r="G982" s="113">
        <f t="shared" si="90"/>
        <v>1.2017628553719937</v>
      </c>
      <c r="H982" s="113">
        <f t="shared" si="91"/>
        <v>0.44092201629697958</v>
      </c>
      <c r="I982" s="48">
        <f>F982/F980</f>
        <v>0.27338702442257701</v>
      </c>
    </row>
    <row r="983" spans="1:9" s="14" customFormat="1" ht="16.5" customHeight="1">
      <c r="A983" s="186">
        <v>93540</v>
      </c>
      <c r="B983" s="700" t="s">
        <v>175</v>
      </c>
      <c r="C983" s="701"/>
      <c r="D983" s="127">
        <v>51121.48</v>
      </c>
      <c r="E983" s="322">
        <v>80005</v>
      </c>
      <c r="F983" s="127">
        <v>62605.96</v>
      </c>
      <c r="G983" s="113">
        <f t="shared" si="90"/>
        <v>1.2246507730214382</v>
      </c>
      <c r="H983" s="113">
        <f t="shared" si="91"/>
        <v>0.78252559215049056</v>
      </c>
      <c r="I983" s="48">
        <f>F983/F980</f>
        <v>0.13563768634621856</v>
      </c>
    </row>
    <row r="984" spans="1:9" s="14" customFormat="1" ht="16.5" customHeight="1">
      <c r="A984" s="186">
        <v>94740</v>
      </c>
      <c r="B984" s="700" t="s">
        <v>176</v>
      </c>
      <c r="C984" s="701"/>
      <c r="D984" s="127">
        <v>34246</v>
      </c>
      <c r="E984" s="322">
        <v>65019.59</v>
      </c>
      <c r="F984" s="127">
        <v>21030.17</v>
      </c>
      <c r="G984" s="113">
        <f t="shared" si="90"/>
        <v>0.61409128073351626</v>
      </c>
      <c r="H984" s="113">
        <f t="shared" si="91"/>
        <v>0.32344359599929806</v>
      </c>
      <c r="I984" s="48">
        <f>F984/F980</f>
        <v>4.55624928084747E-2</v>
      </c>
    </row>
    <row r="985" spans="1:9" s="14" customFormat="1" ht="16.5" customHeight="1">
      <c r="A985" s="464"/>
      <c r="B985" s="471" t="s">
        <v>80</v>
      </c>
      <c r="C985" s="472"/>
      <c r="D985" s="540">
        <f>D953+D954+D958+D959+D960+D961+D962+D965+D966+D967+D968+D971+D972+D975+D976+D977+D980</f>
        <v>3960566.7900000005</v>
      </c>
      <c r="E985" s="540">
        <f>E953+E954+E958+E959+E960+E961+E962+E965+E966+E967+E968+E971+E972+E975+E976+E977+E980</f>
        <v>5874111.4400000004</v>
      </c>
      <c r="F985" s="540">
        <f>F953+F954+F958+F959+F960+F961+F962+F965+F966+F967+F968+F971+F972+F975+F976+F977+F980</f>
        <v>3982809.9099999992</v>
      </c>
      <c r="G985" s="118">
        <f t="shared" si="90"/>
        <v>1.0056161456628279</v>
      </c>
      <c r="H985" s="118">
        <f t="shared" si="91"/>
        <v>0.67802763884915318</v>
      </c>
      <c r="I985" s="41">
        <f>I953+I954+I958+I959+I960+I961+I962+I965+I966+I967+I968+I971+I972+I975+I976+I977+I980</f>
        <v>1</v>
      </c>
    </row>
    <row r="986" spans="1:9" s="14" customFormat="1" ht="21" customHeight="1">
      <c r="A986" s="691" t="s">
        <v>407</v>
      </c>
      <c r="B986" s="691"/>
      <c r="C986" s="691"/>
      <c r="D986" s="691"/>
      <c r="E986" s="691"/>
      <c r="F986" s="691"/>
      <c r="G986" s="691"/>
      <c r="H986" s="691"/>
      <c r="I986" s="691"/>
    </row>
    <row r="987" spans="1:9" s="14" customFormat="1" ht="16.5" customHeight="1">
      <c r="A987" s="622" t="s">
        <v>681</v>
      </c>
      <c r="B987" s="622"/>
      <c r="C987" s="622"/>
      <c r="D987" s="622"/>
      <c r="E987" s="622"/>
      <c r="F987" s="622"/>
      <c r="G987" s="622"/>
      <c r="H987" s="622"/>
      <c r="I987" s="622"/>
    </row>
    <row r="988" spans="1:9" s="14" customFormat="1" ht="16.5" customHeight="1">
      <c r="A988" s="629" t="s">
        <v>682</v>
      </c>
      <c r="B988" s="629"/>
      <c r="C988" s="629"/>
      <c r="D988" s="629"/>
      <c r="E988" s="629"/>
      <c r="F988" s="629"/>
      <c r="G988" s="629"/>
      <c r="H988" s="629"/>
      <c r="I988" s="629"/>
    </row>
    <row r="989" spans="1:9" s="14" customFormat="1" ht="16.5" customHeight="1">
      <c r="A989" s="629" t="s">
        <v>683</v>
      </c>
      <c r="B989" s="629"/>
      <c r="C989" s="629"/>
      <c r="D989" s="629"/>
      <c r="E989" s="629"/>
      <c r="F989" s="629"/>
      <c r="G989" s="629"/>
      <c r="H989" s="629"/>
      <c r="I989" s="187"/>
    </row>
    <row r="990" spans="1:9" s="14" customFormat="1" ht="16.5" customHeight="1">
      <c r="A990" s="629" t="s">
        <v>684</v>
      </c>
      <c r="B990" s="629"/>
      <c r="C990" s="629"/>
      <c r="D990" s="629"/>
      <c r="E990" s="629"/>
      <c r="F990" s="629"/>
      <c r="G990" s="629"/>
      <c r="H990" s="629"/>
      <c r="I990" s="187"/>
    </row>
    <row r="991" spans="1:9" s="14" customFormat="1" ht="16.5" customHeight="1">
      <c r="A991" s="622" t="s">
        <v>685</v>
      </c>
      <c r="B991" s="622"/>
      <c r="C991" s="622"/>
      <c r="D991" s="622"/>
      <c r="E991" s="622"/>
      <c r="F991" s="622"/>
      <c r="G991" s="622"/>
      <c r="H991" s="622"/>
      <c r="I991" s="622"/>
    </row>
    <row r="992" spans="1:9" s="14" customFormat="1" ht="16.5" customHeight="1">
      <c r="A992" s="435"/>
      <c r="B992" s="435"/>
      <c r="C992" s="435"/>
      <c r="D992" s="435"/>
      <c r="E992" s="435"/>
      <c r="F992" s="435"/>
      <c r="G992" s="435"/>
      <c r="H992" s="435"/>
      <c r="I992" s="435"/>
    </row>
    <row r="993" spans="1:9" s="14" customFormat="1" ht="16.5" customHeight="1">
      <c r="A993" s="435"/>
      <c r="B993" s="435"/>
      <c r="C993" s="435"/>
      <c r="D993" s="435"/>
      <c r="E993" s="435"/>
      <c r="F993" s="435"/>
      <c r="G993" s="435"/>
      <c r="H993" s="435"/>
      <c r="I993" s="435"/>
    </row>
    <row r="994" spans="1:9" s="14" customFormat="1" ht="16.5" customHeight="1">
      <c r="A994" s="435"/>
      <c r="B994" s="435"/>
      <c r="C994" s="435"/>
      <c r="D994" s="435"/>
      <c r="E994" s="435"/>
      <c r="F994" s="435"/>
      <c r="G994" s="435"/>
      <c r="H994" s="435"/>
      <c r="I994" s="435"/>
    </row>
    <row r="995" spans="1:9" s="14" customFormat="1" ht="16.5" customHeight="1">
      <c r="A995" s="435"/>
      <c r="B995" s="435"/>
      <c r="C995" s="435"/>
      <c r="D995" s="435"/>
      <c r="E995" s="435"/>
      <c r="F995" s="435"/>
      <c r="G995" s="435"/>
      <c r="H995" s="435"/>
      <c r="I995" s="435"/>
    </row>
    <row r="996" spans="1:9" s="14" customFormat="1" ht="16.5" customHeight="1">
      <c r="A996" s="435"/>
      <c r="B996" s="435"/>
      <c r="C996" s="435"/>
      <c r="D996" s="435"/>
      <c r="E996" s="435"/>
      <c r="F996" s="435"/>
      <c r="G996" s="435"/>
      <c r="H996" s="435"/>
      <c r="I996" s="435"/>
    </row>
    <row r="997" spans="1:9" s="14" customFormat="1" ht="16.5" customHeight="1">
      <c r="A997" s="435"/>
      <c r="B997" s="435"/>
      <c r="C997" s="435"/>
      <c r="D997" s="435"/>
      <c r="E997" s="435"/>
      <c r="F997" s="435"/>
      <c r="G997" s="435"/>
      <c r="H997" s="435"/>
      <c r="I997" s="435"/>
    </row>
    <row r="998" spans="1:9" s="14" customFormat="1" ht="16.5" customHeight="1">
      <c r="A998" s="435"/>
      <c r="B998" s="435"/>
      <c r="C998" s="435"/>
      <c r="D998" s="435"/>
      <c r="E998" s="435"/>
      <c r="F998" s="435"/>
      <c r="G998" s="435"/>
      <c r="H998" s="435"/>
      <c r="I998" s="435"/>
    </row>
    <row r="999" spans="1:9" s="14" customFormat="1" ht="16.5" customHeight="1">
      <c r="A999" s="435"/>
      <c r="B999" s="435"/>
      <c r="C999" s="435"/>
      <c r="D999" s="435"/>
      <c r="E999" s="435"/>
      <c r="F999" s="435"/>
      <c r="G999" s="435"/>
      <c r="H999" s="435"/>
      <c r="I999" s="435"/>
    </row>
    <row r="1000" spans="1:9" s="14" customFormat="1" ht="16.5" customHeight="1">
      <c r="A1000" s="435"/>
      <c r="B1000" s="435"/>
      <c r="C1000" s="435"/>
      <c r="D1000" s="435"/>
      <c r="E1000" s="435"/>
      <c r="F1000" s="435"/>
      <c r="G1000" s="435"/>
      <c r="H1000" s="435"/>
      <c r="I1000" s="435"/>
    </row>
    <row r="1001" spans="1:9" s="14" customFormat="1" ht="16.5" customHeight="1">
      <c r="A1001" s="435"/>
      <c r="B1001" s="435"/>
      <c r="C1001" s="435"/>
      <c r="D1001" s="435"/>
      <c r="E1001" s="435"/>
      <c r="F1001" s="435"/>
      <c r="G1001" s="435"/>
      <c r="H1001" s="435"/>
      <c r="I1001" s="435"/>
    </row>
    <row r="1002" spans="1:9" s="14" customFormat="1" ht="16.5" customHeight="1">
      <c r="A1002" s="435"/>
      <c r="B1002" s="435"/>
      <c r="C1002" s="435"/>
      <c r="D1002" s="435"/>
      <c r="E1002" s="435"/>
      <c r="F1002" s="435"/>
      <c r="G1002" s="435"/>
      <c r="H1002" s="435"/>
      <c r="I1002" s="435"/>
    </row>
    <row r="1003" spans="1:9" s="14" customFormat="1" ht="16.5" customHeight="1">
      <c r="A1003" s="435"/>
      <c r="B1003" s="435"/>
      <c r="C1003" s="435"/>
      <c r="D1003" s="435"/>
      <c r="E1003" s="435"/>
      <c r="F1003" s="435"/>
      <c r="G1003" s="435"/>
      <c r="H1003" s="435"/>
      <c r="I1003" s="435"/>
    </row>
    <row r="1004" spans="1:9" s="14" customFormat="1" ht="16.5" customHeight="1">
      <c r="A1004" s="435"/>
      <c r="B1004" s="435"/>
      <c r="C1004" s="435"/>
      <c r="D1004" s="435"/>
      <c r="E1004" s="435"/>
      <c r="F1004" s="435"/>
      <c r="G1004" s="435"/>
      <c r="H1004" s="435"/>
      <c r="I1004" s="193">
        <v>17</v>
      </c>
    </row>
    <row r="1005" spans="1:9" s="14" customFormat="1" ht="16.5" customHeight="1">
      <c r="A1005" s="435"/>
      <c r="B1005" s="435"/>
      <c r="C1005" s="435"/>
      <c r="D1005" s="435"/>
      <c r="E1005" s="435"/>
      <c r="F1005" s="435"/>
      <c r="G1005" s="435"/>
      <c r="H1005" s="435"/>
      <c r="I1005" s="193"/>
    </row>
    <row r="1006" spans="1:9" s="14" customFormat="1" ht="16.5" customHeight="1">
      <c r="A1006" s="435"/>
      <c r="B1006" s="435"/>
      <c r="C1006" s="435"/>
      <c r="D1006" s="435"/>
      <c r="E1006" s="435"/>
      <c r="F1006" s="435"/>
      <c r="G1006" s="435"/>
      <c r="H1006" s="435"/>
      <c r="I1006" s="193"/>
    </row>
    <row r="1007" spans="1:9" s="14" customFormat="1" ht="16.5" customHeight="1">
      <c r="A1007" s="435"/>
      <c r="B1007" s="712" t="s">
        <v>268</v>
      </c>
      <c r="C1007" s="712"/>
      <c r="D1007" s="712"/>
      <c r="E1007" s="435"/>
      <c r="F1007" s="435"/>
      <c r="G1007" s="450"/>
      <c r="H1007" s="453"/>
      <c r="I1007" s="12"/>
    </row>
    <row r="1008" spans="1:9" s="14" customFormat="1" ht="16.5" customHeight="1">
      <c r="A1008" s="435"/>
      <c r="B1008" s="188"/>
      <c r="C1008" s="188"/>
      <c r="D1008" s="188"/>
      <c r="E1008" s="435"/>
      <c r="F1008" s="435"/>
      <c r="G1008" s="450"/>
      <c r="H1008" s="453"/>
      <c r="I1008" s="12"/>
    </row>
    <row r="1009" spans="1:9" s="14" customFormat="1" ht="16.5" customHeight="1">
      <c r="A1009" s="622" t="s">
        <v>722</v>
      </c>
      <c r="B1009" s="622"/>
      <c r="C1009" s="622"/>
      <c r="D1009" s="622"/>
      <c r="E1009" s="622"/>
      <c r="F1009" s="622"/>
      <c r="G1009" s="622"/>
      <c r="H1009" s="622"/>
      <c r="I1009" s="622"/>
    </row>
    <row r="1010" spans="1:9" s="14" customFormat="1" ht="16.5" customHeight="1">
      <c r="A1010" s="622" t="s">
        <v>723</v>
      </c>
      <c r="B1010" s="622"/>
      <c r="C1010" s="622"/>
      <c r="D1010" s="622"/>
      <c r="E1010" s="622"/>
      <c r="F1010" s="622"/>
      <c r="G1010" s="622"/>
      <c r="H1010" s="622"/>
      <c r="I1010" s="622"/>
    </row>
    <row r="1011" spans="1:9" s="14" customFormat="1" ht="16.5" customHeight="1">
      <c r="A1011" s="622" t="s">
        <v>724</v>
      </c>
      <c r="B1011" s="622"/>
      <c r="C1011" s="622"/>
      <c r="D1011" s="622"/>
      <c r="E1011" s="622"/>
      <c r="F1011" s="622"/>
      <c r="G1011" s="622"/>
      <c r="H1011" s="622"/>
      <c r="I1011" s="622"/>
    </row>
    <row r="1012" spans="1:9" s="14" customFormat="1" ht="9.9499999999999993" customHeight="1">
      <c r="A1012" s="435"/>
      <c r="B1012" s="435"/>
      <c r="C1012" s="435"/>
      <c r="D1012" s="435"/>
      <c r="E1012" s="609" t="s">
        <v>81</v>
      </c>
      <c r="F1012" s="435"/>
      <c r="G1012" s="435"/>
      <c r="H1012" s="435"/>
      <c r="I1012" s="435"/>
    </row>
    <row r="1013" spans="1:9" s="14" customFormat="1" ht="16.5" customHeight="1">
      <c r="A1013" s="161"/>
      <c r="B1013" s="183"/>
      <c r="C1013" s="12"/>
      <c r="D1013" s="450"/>
      <c r="E1013" s="609"/>
      <c r="F1013" s="450"/>
      <c r="G1013" s="161"/>
      <c r="H1013" s="450"/>
      <c r="I1013" s="450"/>
    </row>
    <row r="1014" spans="1:9" s="14" customFormat="1" ht="16.5" customHeight="1">
      <c r="A1014" s="616" t="s">
        <v>146</v>
      </c>
      <c r="B1014" s="610" t="s">
        <v>147</v>
      </c>
      <c r="C1014" s="611"/>
      <c r="D1014" s="332" t="s">
        <v>82</v>
      </c>
      <c r="E1014" s="445" t="s">
        <v>148</v>
      </c>
      <c r="F1014" s="34" t="s">
        <v>83</v>
      </c>
      <c r="G1014" s="614" t="s">
        <v>48</v>
      </c>
      <c r="H1014" s="615"/>
      <c r="I1014" s="616" t="s">
        <v>49</v>
      </c>
    </row>
    <row r="1015" spans="1:9" s="14" customFormat="1" ht="16.5" customHeight="1">
      <c r="A1015" s="617"/>
      <c r="B1015" s="612"/>
      <c r="C1015" s="613"/>
      <c r="D1015" s="333" t="s">
        <v>568</v>
      </c>
      <c r="E1015" s="35" t="s">
        <v>616</v>
      </c>
      <c r="F1015" s="35" t="s">
        <v>656</v>
      </c>
      <c r="G1015" s="20" t="s">
        <v>51</v>
      </c>
      <c r="H1015" s="20" t="s">
        <v>52</v>
      </c>
      <c r="I1015" s="617"/>
    </row>
    <row r="1016" spans="1:9" s="14" customFormat="1" ht="16.5" customHeight="1">
      <c r="A1016" s="103">
        <v>1</v>
      </c>
      <c r="B1016" s="618">
        <v>2</v>
      </c>
      <c r="C1016" s="619"/>
      <c r="D1016" s="101">
        <v>3</v>
      </c>
      <c r="E1016" s="101">
        <v>4</v>
      </c>
      <c r="F1016" s="101">
        <v>5</v>
      </c>
      <c r="G1016" s="101">
        <v>6</v>
      </c>
      <c r="H1016" s="101">
        <v>7</v>
      </c>
      <c r="I1016" s="112">
        <v>8</v>
      </c>
    </row>
    <row r="1017" spans="1:9" s="14" customFormat="1" ht="16.5" customHeight="1">
      <c r="A1017" s="53">
        <v>10</v>
      </c>
      <c r="B1017" s="624" t="s">
        <v>193</v>
      </c>
      <c r="C1017" s="625"/>
      <c r="D1017" s="115">
        <v>726632.26</v>
      </c>
      <c r="E1017" s="383">
        <v>1077240</v>
      </c>
      <c r="F1017" s="127">
        <v>802362.97</v>
      </c>
      <c r="G1017" s="56">
        <f>F1017/D1017</f>
        <v>1.1042215081394817</v>
      </c>
      <c r="H1017" s="57">
        <f>F1017/E1017</f>
        <v>0.74483213582859897</v>
      </c>
      <c r="I1017" s="59">
        <f>F1017/F1020</f>
        <v>0.96396961255511593</v>
      </c>
    </row>
    <row r="1018" spans="1:9" s="14" customFormat="1" ht="16.5" customHeight="1">
      <c r="A1018" s="53">
        <v>21</v>
      </c>
      <c r="B1018" s="624" t="s">
        <v>105</v>
      </c>
      <c r="C1018" s="625"/>
      <c r="D1018" s="115">
        <f>0</f>
        <v>0</v>
      </c>
      <c r="E1018" s="383">
        <f>30000</f>
        <v>30000</v>
      </c>
      <c r="F1018" s="115">
        <v>29990</v>
      </c>
      <c r="G1018" s="58" t="e">
        <f>F1018/D1018</f>
        <v>#DIV/0!</v>
      </c>
      <c r="H1018" s="59">
        <f>F1018/E1018</f>
        <v>0.9996666666666667</v>
      </c>
      <c r="I1018" s="59">
        <f>F1018/F1020</f>
        <v>3.6030387444884113E-2</v>
      </c>
    </row>
    <row r="1019" spans="1:9" s="14" customFormat="1" ht="16.5" customHeight="1">
      <c r="A1019" s="53">
        <v>22</v>
      </c>
      <c r="B1019" s="624" t="s">
        <v>194</v>
      </c>
      <c r="C1019" s="625"/>
      <c r="D1019" s="115">
        <v>0</v>
      </c>
      <c r="E1019" s="383">
        <v>0</v>
      </c>
      <c r="F1019" s="115">
        <v>0</v>
      </c>
      <c r="G1019" s="58" t="e">
        <f>F1019/D1019</f>
        <v>#DIV/0!</v>
      </c>
      <c r="H1019" s="59" t="e">
        <f>F1019/E1019</f>
        <v>#DIV/0!</v>
      </c>
      <c r="I1019" s="59">
        <f>F1019/F1020</f>
        <v>0</v>
      </c>
    </row>
    <row r="1020" spans="1:9" s="14" customFormat="1" ht="16.5" customHeight="1">
      <c r="A1020" s="189"/>
      <c r="B1020" s="626" t="s">
        <v>80</v>
      </c>
      <c r="C1020" s="627"/>
      <c r="D1020" s="541">
        <f>D1017+D1018+D1019</f>
        <v>726632.26</v>
      </c>
      <c r="E1020" s="335">
        <f>SUM(E1017:E1019)</f>
        <v>1107240</v>
      </c>
      <c r="F1020" s="541">
        <f>F1017+F1018+F1019</f>
        <v>832352.97</v>
      </c>
      <c r="G1020" s="139">
        <f>F1020/D1020</f>
        <v>1.1454941045419591</v>
      </c>
      <c r="H1020" s="144">
        <f>F1020/E1020</f>
        <v>0.75173672374552936</v>
      </c>
      <c r="I1020" s="108">
        <f>I1017+I1018+I1019</f>
        <v>1</v>
      </c>
    </row>
    <row r="1021" spans="1:9" s="14" customFormat="1" ht="16.5" customHeight="1"/>
    <row r="1022" spans="1:9" s="14" customFormat="1" ht="16.5" customHeight="1"/>
    <row r="1023" spans="1:9" s="14" customFormat="1" ht="16.5" customHeight="1"/>
    <row r="1024" spans="1:9" s="14" customFormat="1" ht="16.5" customHeight="1">
      <c r="A1024" s="17"/>
      <c r="B1024" s="708" t="s">
        <v>574</v>
      </c>
      <c r="C1024" s="708"/>
      <c r="D1024" s="708"/>
      <c r="E1024" s="708"/>
      <c r="F1024" s="708"/>
      <c r="G1024" s="708"/>
      <c r="H1024" s="708"/>
      <c r="I1024" s="708"/>
    </row>
    <row r="1025" spans="1:9" s="14" customFormat="1" ht="12" customHeight="1">
      <c r="A1025" s="435"/>
      <c r="B1025" s="435"/>
      <c r="C1025" s="435"/>
      <c r="D1025" s="435"/>
      <c r="E1025" s="609" t="s">
        <v>81</v>
      </c>
      <c r="F1025" s="435"/>
      <c r="G1025" s="435"/>
      <c r="H1025" s="435"/>
      <c r="I1025" s="435"/>
    </row>
    <row r="1026" spans="1:9" s="14" customFormat="1" ht="16.5" customHeight="1">
      <c r="A1026" s="161"/>
      <c r="B1026" s="183"/>
      <c r="C1026" s="12"/>
      <c r="D1026" s="450"/>
      <c r="E1026" s="609"/>
      <c r="F1026" s="450"/>
      <c r="G1026" s="161"/>
      <c r="H1026" s="450"/>
      <c r="I1026" s="450"/>
    </row>
    <row r="1027" spans="1:9" s="14" customFormat="1" ht="16.5" customHeight="1">
      <c r="A1027" s="468" t="s">
        <v>44</v>
      </c>
      <c r="B1027" s="610" t="s">
        <v>147</v>
      </c>
      <c r="C1027" s="611"/>
      <c r="D1027" s="332" t="s">
        <v>82</v>
      </c>
      <c r="E1027" s="445" t="s">
        <v>148</v>
      </c>
      <c r="F1027" s="34" t="s">
        <v>83</v>
      </c>
      <c r="G1027" s="614" t="s">
        <v>48</v>
      </c>
      <c r="H1027" s="615"/>
      <c r="I1027" s="616" t="s">
        <v>49</v>
      </c>
    </row>
    <row r="1028" spans="1:9" s="14" customFormat="1" ht="16.5" customHeight="1">
      <c r="A1028" s="484" t="s">
        <v>84</v>
      </c>
      <c r="B1028" s="612"/>
      <c r="C1028" s="613"/>
      <c r="D1028" s="333" t="s">
        <v>568</v>
      </c>
      <c r="E1028" s="35" t="s">
        <v>616</v>
      </c>
      <c r="F1028" s="35" t="s">
        <v>656</v>
      </c>
      <c r="G1028" s="20" t="s">
        <v>51</v>
      </c>
      <c r="H1028" s="20" t="s">
        <v>52</v>
      </c>
      <c r="I1028" s="617"/>
    </row>
    <row r="1029" spans="1:9" s="14" customFormat="1" ht="16.5" customHeight="1">
      <c r="A1029" s="103">
        <v>1</v>
      </c>
      <c r="B1029" s="618">
        <v>2</v>
      </c>
      <c r="C1029" s="619"/>
      <c r="D1029" s="101">
        <v>3</v>
      </c>
      <c r="E1029" s="101">
        <v>4</v>
      </c>
      <c r="F1029" s="101">
        <v>5</v>
      </c>
      <c r="G1029" s="101">
        <v>6</v>
      </c>
      <c r="H1029" s="101">
        <v>7</v>
      </c>
      <c r="I1029" s="112">
        <v>8</v>
      </c>
    </row>
    <row r="1030" spans="1:9" s="14" customFormat="1" ht="16.5" customHeight="1">
      <c r="A1030" s="53">
        <v>13210</v>
      </c>
      <c r="B1030" s="624" t="s">
        <v>548</v>
      </c>
      <c r="C1030" s="625"/>
      <c r="D1030" s="363">
        <v>612605.65</v>
      </c>
      <c r="E1030" s="5">
        <v>897440</v>
      </c>
      <c r="F1030" s="363">
        <v>730254.23</v>
      </c>
      <c r="G1030" s="56">
        <f t="shared" ref="G1030:G1037" si="96">F1030/D1030</f>
        <v>1.1920461882778912</v>
      </c>
      <c r="H1030" s="57">
        <f t="shared" ref="H1030:H1037" si="97">F1030/E1030</f>
        <v>0.81370813647709039</v>
      </c>
      <c r="I1030" s="59">
        <f>F1030/F1037</f>
        <v>0.87733720707454199</v>
      </c>
    </row>
    <row r="1031" spans="1:9" s="14" customFormat="1" ht="16.5" customHeight="1">
      <c r="A1031" s="437">
        <v>13220</v>
      </c>
      <c r="B1031" s="624" t="s">
        <v>549</v>
      </c>
      <c r="C1031" s="625"/>
      <c r="D1031" s="115">
        <v>49813.32</v>
      </c>
      <c r="E1031" s="125">
        <v>123800</v>
      </c>
      <c r="F1031" s="115">
        <v>60831.53</v>
      </c>
      <c r="G1031" s="56">
        <f t="shared" si="96"/>
        <v>1.2211900351151057</v>
      </c>
      <c r="H1031" s="57">
        <f t="shared" si="97"/>
        <v>0.49136938610662356</v>
      </c>
      <c r="I1031" s="59">
        <f>F1031/F1037</f>
        <v>7.3083814430313143E-2</v>
      </c>
    </row>
    <row r="1032" spans="1:9" s="14" customFormat="1" ht="16.5" customHeight="1">
      <c r="A1032" s="437">
        <v>13230</v>
      </c>
      <c r="B1032" s="624" t="s">
        <v>269</v>
      </c>
      <c r="C1032" s="625"/>
      <c r="D1032" s="115">
        <v>46980.14</v>
      </c>
      <c r="E1032" s="5">
        <v>59800</v>
      </c>
      <c r="F1032" s="115">
        <v>25208</v>
      </c>
      <c r="G1032" s="56">
        <f t="shared" si="96"/>
        <v>0.53656715369515717</v>
      </c>
      <c r="H1032" s="57">
        <f t="shared" si="97"/>
        <v>0.42153846153846153</v>
      </c>
      <c r="I1032" s="59">
        <f>F1032/F1037</f>
        <v>3.0285228633232367E-2</v>
      </c>
    </row>
    <row r="1033" spans="1:9" s="14" customFormat="1" ht="16.5" customHeight="1">
      <c r="A1033" s="437">
        <v>13240</v>
      </c>
      <c r="B1033" s="624" t="s">
        <v>270</v>
      </c>
      <c r="C1033" s="625"/>
      <c r="D1033" s="115">
        <v>0</v>
      </c>
      <c r="E1033" s="5">
        <v>600</v>
      </c>
      <c r="F1033" s="115">
        <v>0</v>
      </c>
      <c r="G1033" s="56" t="e">
        <f t="shared" si="96"/>
        <v>#DIV/0!</v>
      </c>
      <c r="H1033" s="59">
        <f t="shared" si="97"/>
        <v>0</v>
      </c>
      <c r="I1033" s="59">
        <f>F1033/F1037</f>
        <v>0</v>
      </c>
    </row>
    <row r="1034" spans="1:9" s="14" customFormat="1" ht="16.5" customHeight="1">
      <c r="A1034" s="437">
        <v>13250</v>
      </c>
      <c r="B1034" s="624" t="s">
        <v>433</v>
      </c>
      <c r="C1034" s="625"/>
      <c r="D1034" s="115">
        <v>17233.150000000001</v>
      </c>
      <c r="E1034" s="5">
        <v>25600</v>
      </c>
      <c r="F1034" s="115">
        <v>16059.21</v>
      </c>
      <c r="G1034" s="56">
        <f t="shared" si="96"/>
        <v>0.93187896583039076</v>
      </c>
      <c r="H1034" s="59">
        <f t="shared" si="97"/>
        <v>0.62731289062499995</v>
      </c>
      <c r="I1034" s="59">
        <f>F1034/F1037</f>
        <v>1.9293749861912547E-2</v>
      </c>
    </row>
    <row r="1035" spans="1:9" s="14" customFormat="1" ht="16.5" customHeight="1">
      <c r="A1035" s="437">
        <v>13260</v>
      </c>
      <c r="B1035" s="624" t="s">
        <v>271</v>
      </c>
      <c r="C1035" s="625"/>
      <c r="D1035" s="115">
        <v>0</v>
      </c>
      <c r="E1035" s="383">
        <v>0</v>
      </c>
      <c r="F1035" s="115">
        <v>0</v>
      </c>
      <c r="G1035" s="56" t="e">
        <f t="shared" si="96"/>
        <v>#DIV/0!</v>
      </c>
      <c r="H1035" s="59" t="e">
        <f t="shared" si="97"/>
        <v>#DIV/0!</v>
      </c>
      <c r="I1035" s="59">
        <f>F1035/F1037</f>
        <v>0</v>
      </c>
    </row>
    <row r="1036" spans="1:9" s="14" customFormat="1" ht="16.5" customHeight="1">
      <c r="A1036" s="437"/>
      <c r="B1036" s="643" t="s">
        <v>265</v>
      </c>
      <c r="C1036" s="644"/>
      <c r="D1036" s="5">
        <v>0</v>
      </c>
      <c r="E1036" s="383">
        <v>0</v>
      </c>
      <c r="F1036" s="5">
        <v>0</v>
      </c>
      <c r="G1036" s="56" t="e">
        <f t="shared" si="96"/>
        <v>#DIV/0!</v>
      </c>
      <c r="H1036" s="57" t="e">
        <f t="shared" si="97"/>
        <v>#DIV/0!</v>
      </c>
      <c r="I1036" s="59">
        <f>F1036/F1037</f>
        <v>0</v>
      </c>
    </row>
    <row r="1037" spans="1:9" s="14" customFormat="1" ht="16.5" customHeight="1">
      <c r="A1037" s="116"/>
      <c r="B1037" s="626" t="s">
        <v>80</v>
      </c>
      <c r="C1037" s="627"/>
      <c r="D1037" s="542">
        <f t="shared" ref="D1037" si="98">SUM(D1030:D1036)</f>
        <v>726632.26</v>
      </c>
      <c r="E1037" s="542">
        <f>E1030+E1031+E1032+E1033+E1034+E1035+E1036</f>
        <v>1107240</v>
      </c>
      <c r="F1037" s="542">
        <f t="shared" ref="F1037" si="99">SUM(F1030:F1036)</f>
        <v>832352.97</v>
      </c>
      <c r="G1037" s="118">
        <f t="shared" si="96"/>
        <v>1.1454941045419591</v>
      </c>
      <c r="H1037" s="144">
        <f t="shared" si="97"/>
        <v>0.75173672374552936</v>
      </c>
      <c r="I1037" s="108">
        <f>I1030+I1031+I1032+I1033+I1034+I1035</f>
        <v>1</v>
      </c>
    </row>
    <row r="1038" spans="1:9" s="14" customFormat="1" ht="16.5" customHeight="1">
      <c r="A1038" s="17"/>
      <c r="B1038" s="17"/>
      <c r="C1038" s="12"/>
      <c r="D1038" s="17"/>
      <c r="E1038" s="17"/>
      <c r="F1038" s="17"/>
      <c r="G1038" s="17"/>
      <c r="H1038" s="17"/>
      <c r="I1038" s="161"/>
    </row>
    <row r="1039" spans="1:9" s="14" customFormat="1" ht="16.5" customHeight="1">
      <c r="A1039" s="450" t="s">
        <v>725</v>
      </c>
      <c r="B1039" s="450"/>
      <c r="C1039" s="450"/>
      <c r="D1039" s="450"/>
      <c r="E1039" s="450"/>
      <c r="F1039" s="450"/>
      <c r="G1039" s="450"/>
      <c r="H1039" s="450"/>
      <c r="I1039" s="450"/>
    </row>
    <row r="1040" spans="1:9" s="14" customFormat="1" ht="16.5" customHeight="1">
      <c r="A1040" s="622" t="s">
        <v>726</v>
      </c>
      <c r="B1040" s="622"/>
      <c r="C1040" s="622"/>
      <c r="D1040" s="622"/>
      <c r="E1040" s="622"/>
      <c r="F1040" s="622"/>
      <c r="G1040" s="622"/>
      <c r="H1040" s="622"/>
      <c r="I1040" s="622"/>
    </row>
    <row r="1041" spans="1:9" s="14" customFormat="1" ht="16.5" customHeight="1">
      <c r="A1041" s="622" t="s">
        <v>727</v>
      </c>
      <c r="B1041" s="622"/>
      <c r="C1041" s="622"/>
      <c r="D1041" s="622"/>
      <c r="E1041" s="622"/>
      <c r="F1041" s="622"/>
      <c r="G1041" s="622"/>
      <c r="H1041" s="622"/>
      <c r="I1041" s="622"/>
    </row>
    <row r="1042" spans="1:9" s="14" customFormat="1" ht="15" customHeight="1">
      <c r="A1042" s="622" t="s">
        <v>550</v>
      </c>
      <c r="B1042" s="622"/>
      <c r="C1042" s="622"/>
      <c r="D1042" s="622"/>
      <c r="E1042" s="622"/>
      <c r="F1042" s="622"/>
      <c r="G1042" s="622"/>
      <c r="H1042" s="622"/>
      <c r="I1042" s="622"/>
    </row>
    <row r="1043" spans="1:9" s="14" customFormat="1" ht="15" customHeight="1">
      <c r="A1043" s="435"/>
      <c r="B1043" s="435"/>
      <c r="C1043" s="435"/>
      <c r="D1043" s="435"/>
      <c r="E1043" s="435"/>
      <c r="F1043" s="435"/>
      <c r="G1043" s="435"/>
      <c r="H1043" s="435"/>
      <c r="I1043" s="435"/>
    </row>
    <row r="1044" spans="1:9" s="14" customFormat="1" ht="15" customHeight="1">
      <c r="A1044" s="435"/>
      <c r="B1044" s="435"/>
      <c r="C1044" s="435"/>
      <c r="D1044" s="435"/>
      <c r="E1044" s="435"/>
      <c r="F1044" s="435"/>
      <c r="G1044" s="435"/>
      <c r="H1044" s="435"/>
      <c r="I1044" s="435"/>
    </row>
    <row r="1045" spans="1:9" s="14" customFormat="1" ht="15" customHeight="1">
      <c r="A1045" s="435"/>
      <c r="B1045" s="435"/>
      <c r="C1045" s="435"/>
      <c r="D1045" s="435"/>
      <c r="E1045" s="435"/>
      <c r="F1045" s="435"/>
      <c r="G1045" s="435"/>
      <c r="H1045" s="435"/>
      <c r="I1045" s="435"/>
    </row>
    <row r="1046" spans="1:9" s="14" customFormat="1" ht="15" customHeight="1">
      <c r="A1046" s="435"/>
      <c r="B1046" s="435"/>
      <c r="C1046" s="435"/>
      <c r="D1046" s="435"/>
      <c r="E1046" s="435"/>
      <c r="F1046" s="435"/>
      <c r="G1046" s="435"/>
      <c r="H1046" s="435"/>
      <c r="I1046" s="435"/>
    </row>
    <row r="1047" spans="1:9" s="14" customFormat="1" ht="15" customHeight="1">
      <c r="A1047" s="435"/>
      <c r="B1047" s="435"/>
      <c r="C1047" s="435"/>
      <c r="D1047" s="435"/>
      <c r="E1047" s="435"/>
      <c r="F1047" s="435"/>
      <c r="G1047" s="435"/>
      <c r="H1047" s="435"/>
      <c r="I1047" s="435"/>
    </row>
    <row r="1048" spans="1:9" s="14" customFormat="1" ht="15" customHeight="1">
      <c r="A1048" s="435"/>
      <c r="B1048" s="435"/>
      <c r="C1048" s="435"/>
      <c r="D1048" s="435"/>
      <c r="E1048" s="435"/>
      <c r="F1048" s="435"/>
      <c r="G1048" s="435"/>
      <c r="H1048" s="435"/>
      <c r="I1048" s="435"/>
    </row>
    <row r="1049" spans="1:9" s="14" customFormat="1" ht="15" customHeight="1">
      <c r="A1049" s="435"/>
      <c r="B1049" s="435"/>
      <c r="C1049" s="435"/>
      <c r="D1049" s="435"/>
      <c r="E1049" s="435"/>
      <c r="F1049" s="435"/>
      <c r="G1049" s="435"/>
      <c r="H1049" s="435"/>
      <c r="I1049" s="435"/>
    </row>
    <row r="1050" spans="1:9" s="14" customFormat="1" ht="15" customHeight="1">
      <c r="A1050" s="435"/>
      <c r="B1050" s="435"/>
      <c r="C1050" s="435"/>
      <c r="D1050" s="435"/>
      <c r="E1050" s="435"/>
      <c r="F1050" s="435"/>
      <c r="G1050" s="435"/>
      <c r="H1050" s="435"/>
      <c r="I1050" s="435"/>
    </row>
    <row r="1051" spans="1:9" s="14" customFormat="1" ht="15" customHeight="1">
      <c r="A1051" s="435"/>
      <c r="B1051" s="435"/>
      <c r="C1051" s="435"/>
      <c r="D1051" s="435"/>
      <c r="E1051" s="435"/>
      <c r="F1051" s="435"/>
      <c r="G1051" s="435"/>
      <c r="H1051" s="435"/>
      <c r="I1051" s="435"/>
    </row>
    <row r="1052" spans="1:9" s="14" customFormat="1" ht="15" customHeight="1">
      <c r="A1052" s="435"/>
      <c r="B1052" s="435"/>
      <c r="C1052" s="435"/>
      <c r="D1052" s="435"/>
      <c r="E1052" s="435"/>
      <c r="F1052" s="435"/>
      <c r="G1052" s="435"/>
      <c r="H1052" s="435"/>
      <c r="I1052" s="435"/>
    </row>
    <row r="1053" spans="1:9" s="14" customFormat="1" ht="15" customHeight="1">
      <c r="A1053" s="435"/>
      <c r="B1053" s="435"/>
      <c r="C1053" s="435"/>
      <c r="D1053" s="435"/>
      <c r="E1053" s="435"/>
      <c r="F1053" s="435"/>
      <c r="G1053" s="435"/>
      <c r="H1053" s="435"/>
      <c r="I1053" s="435"/>
    </row>
    <row r="1054" spans="1:9" s="14" customFormat="1" ht="15" customHeight="1">
      <c r="A1054" s="435"/>
      <c r="B1054" s="435"/>
      <c r="C1054" s="435"/>
      <c r="D1054" s="435"/>
      <c r="E1054" s="435"/>
      <c r="F1054" s="435"/>
      <c r="G1054" s="435"/>
      <c r="H1054" s="435"/>
      <c r="I1054" s="435"/>
    </row>
    <row r="1055" spans="1:9" s="14" customFormat="1" ht="15" customHeight="1">
      <c r="A1055" s="435"/>
      <c r="B1055" s="435"/>
      <c r="C1055" s="435"/>
      <c r="D1055" s="435"/>
      <c r="E1055" s="435"/>
      <c r="F1055" s="435"/>
      <c r="G1055" s="435"/>
      <c r="H1055" s="435"/>
      <c r="I1055" s="435"/>
    </row>
    <row r="1056" spans="1:9" s="14" customFormat="1" ht="15" customHeight="1">
      <c r="A1056" s="435"/>
      <c r="B1056" s="435"/>
      <c r="C1056" s="435"/>
      <c r="D1056" s="435"/>
      <c r="E1056" s="435"/>
      <c r="F1056" s="435"/>
      <c r="G1056" s="435"/>
      <c r="H1056" s="435"/>
      <c r="I1056" s="435"/>
    </row>
    <row r="1057" spans="1:9" s="14" customFormat="1" ht="15" customHeight="1">
      <c r="A1057" s="435"/>
      <c r="B1057" s="435"/>
      <c r="C1057" s="435"/>
      <c r="D1057" s="435"/>
      <c r="E1057" s="435"/>
      <c r="F1057" s="435"/>
      <c r="G1057" s="435"/>
      <c r="H1057" s="435"/>
      <c r="I1057" s="435"/>
    </row>
    <row r="1058" spans="1:9" s="14" customFormat="1" ht="15" customHeight="1">
      <c r="A1058" s="435"/>
      <c r="B1058" s="435"/>
      <c r="C1058" s="435"/>
      <c r="D1058" s="435"/>
      <c r="E1058" s="435"/>
      <c r="F1058" s="435"/>
      <c r="G1058" s="435"/>
      <c r="H1058" s="435"/>
      <c r="I1058" s="435"/>
    </row>
    <row r="1059" spans="1:9" s="14" customFormat="1" ht="16.5" customHeight="1">
      <c r="A1059" s="435"/>
      <c r="B1059" s="435"/>
      <c r="C1059" s="435"/>
      <c r="D1059" s="435"/>
      <c r="E1059" s="435"/>
      <c r="F1059" s="435"/>
      <c r="G1059" s="435"/>
      <c r="H1059" s="435"/>
      <c r="I1059" s="435"/>
    </row>
    <row r="1060" spans="1:9" s="14" customFormat="1" ht="16.5" customHeight="1">
      <c r="A1060" s="435"/>
      <c r="B1060" s="435"/>
      <c r="C1060" s="435"/>
      <c r="D1060" s="435"/>
      <c r="E1060" s="435"/>
      <c r="F1060" s="435"/>
      <c r="G1060" s="435"/>
      <c r="H1060" s="435"/>
      <c r="I1060" s="435"/>
    </row>
    <row r="1061" spans="1:9" s="14" customFormat="1" ht="16.5" customHeight="1">
      <c r="A1061" s="435"/>
      <c r="B1061" s="435"/>
      <c r="C1061" s="435"/>
      <c r="D1061" s="435"/>
      <c r="E1061" s="435"/>
      <c r="F1061" s="435"/>
      <c r="G1061" s="435"/>
      <c r="H1061" s="435"/>
      <c r="I1061" s="435"/>
    </row>
    <row r="1062" spans="1:9" s="14" customFormat="1" ht="16.5" customHeight="1">
      <c r="A1062" s="435"/>
      <c r="B1062" s="435"/>
      <c r="C1062" s="435"/>
      <c r="D1062" s="435"/>
      <c r="E1062" s="435"/>
      <c r="F1062" s="435"/>
      <c r="G1062" s="435"/>
      <c r="H1062" s="435"/>
      <c r="I1062" s="435"/>
    </row>
    <row r="1063" spans="1:9" s="14" customFormat="1" ht="16.5" customHeight="1">
      <c r="A1063" s="435"/>
      <c r="B1063" s="435"/>
      <c r="C1063" s="435"/>
      <c r="D1063" s="435"/>
      <c r="E1063" s="435"/>
      <c r="F1063" s="435"/>
      <c r="G1063" s="435"/>
      <c r="H1063" s="435"/>
      <c r="I1063" s="435"/>
    </row>
    <row r="1064" spans="1:9" s="14" customFormat="1" ht="16.5" customHeight="1">
      <c r="A1064" s="435"/>
      <c r="B1064" s="435"/>
      <c r="C1064" s="435"/>
      <c r="D1064" s="435"/>
      <c r="E1064" s="435"/>
      <c r="F1064" s="435"/>
      <c r="G1064" s="435"/>
      <c r="H1064" s="435"/>
      <c r="I1064" s="435"/>
    </row>
    <row r="1065" spans="1:9" s="14" customFormat="1" ht="16.5" customHeight="1">
      <c r="A1065" s="435"/>
      <c r="B1065" s="435"/>
      <c r="C1065" s="435"/>
      <c r="D1065" s="435"/>
      <c r="E1065" s="435"/>
      <c r="F1065" s="435"/>
      <c r="G1065" s="435"/>
      <c r="H1065" s="435"/>
      <c r="I1065" s="193">
        <v>18</v>
      </c>
    </row>
    <row r="1066" spans="1:9" s="14" customFormat="1" ht="16.5" customHeight="1">
      <c r="A1066" s="435"/>
      <c r="B1066" s="435"/>
      <c r="C1066" s="435"/>
      <c r="D1066" s="435"/>
      <c r="E1066" s="435"/>
      <c r="F1066" s="435"/>
      <c r="G1066" s="435"/>
      <c r="H1066" s="435"/>
      <c r="I1066" s="435"/>
    </row>
    <row r="1067" spans="1:9" s="14" customFormat="1" ht="16.5" customHeight="1">
      <c r="A1067" s="435"/>
      <c r="B1067" s="435" t="s">
        <v>551</v>
      </c>
      <c r="C1067" s="435"/>
      <c r="D1067" s="435"/>
      <c r="E1067" s="435"/>
      <c r="F1067" s="435"/>
      <c r="G1067" s="435"/>
      <c r="H1067" s="435"/>
      <c r="I1067" s="435"/>
    </row>
    <row r="1068" spans="1:9" s="14" customFormat="1" ht="16.5" customHeight="1">
      <c r="A1068" s="161"/>
      <c r="B1068" s="183"/>
      <c r="C1068" s="12"/>
      <c r="D1068" s="450"/>
      <c r="E1068" s="441"/>
      <c r="F1068" s="450"/>
      <c r="G1068" s="161"/>
      <c r="H1068" s="450"/>
      <c r="I1068" s="450"/>
    </row>
    <row r="1069" spans="1:9" s="14" customFormat="1" ht="16.5" customHeight="1">
      <c r="A1069" s="482" t="s">
        <v>44</v>
      </c>
      <c r="B1069" s="610" t="s">
        <v>45</v>
      </c>
      <c r="C1069" s="611"/>
      <c r="D1069" s="332" t="s">
        <v>82</v>
      </c>
      <c r="E1069" s="445" t="s">
        <v>148</v>
      </c>
      <c r="F1069" s="34" t="s">
        <v>83</v>
      </c>
      <c r="G1069" s="614" t="s">
        <v>48</v>
      </c>
      <c r="H1069" s="615"/>
      <c r="I1069" s="616" t="s">
        <v>49</v>
      </c>
    </row>
    <row r="1070" spans="1:9" s="14" customFormat="1" ht="16.5" customHeight="1">
      <c r="A1070" s="19" t="s">
        <v>50</v>
      </c>
      <c r="B1070" s="612"/>
      <c r="C1070" s="613"/>
      <c r="D1070" s="333" t="s">
        <v>568</v>
      </c>
      <c r="E1070" s="35" t="s">
        <v>616</v>
      </c>
      <c r="F1070" s="35" t="s">
        <v>656</v>
      </c>
      <c r="G1070" s="20" t="s">
        <v>51</v>
      </c>
      <c r="H1070" s="20" t="s">
        <v>52</v>
      </c>
      <c r="I1070" s="617"/>
    </row>
    <row r="1071" spans="1:9" s="14" customFormat="1" ht="16.5" customHeight="1">
      <c r="A1071" s="120">
        <v>1</v>
      </c>
      <c r="B1071" s="706">
        <v>2</v>
      </c>
      <c r="C1071" s="707"/>
      <c r="D1071" s="122">
        <v>3</v>
      </c>
      <c r="E1071" s="123">
        <v>4</v>
      </c>
      <c r="F1071" s="123">
        <v>5</v>
      </c>
      <c r="G1071" s="123">
        <v>6</v>
      </c>
      <c r="H1071" s="123">
        <v>7</v>
      </c>
      <c r="I1071" s="124">
        <v>8</v>
      </c>
    </row>
    <row r="1072" spans="1:9" s="14" customFormat="1" ht="16.5" customHeight="1">
      <c r="A1072" s="464">
        <v>16019</v>
      </c>
      <c r="B1072" s="689" t="s">
        <v>53</v>
      </c>
      <c r="C1072" s="690"/>
      <c r="D1072" s="128">
        <v>0</v>
      </c>
      <c r="E1072" s="128">
        <f>0+0+0</f>
        <v>0</v>
      </c>
      <c r="F1072" s="128">
        <v>0</v>
      </c>
      <c r="G1072" s="118" t="e">
        <f t="shared" ref="G1072:G1104" si="100">F1072/D1072</f>
        <v>#DIV/0!</v>
      </c>
      <c r="H1072" s="118" t="e">
        <f t="shared" ref="H1072:H1104" si="101">F1072/E1072</f>
        <v>#DIV/0!</v>
      </c>
      <c r="I1072" s="108">
        <f>F1072/F1104</f>
        <v>0</v>
      </c>
    </row>
    <row r="1073" spans="1:9" s="14" customFormat="1" ht="16.5" customHeight="1">
      <c r="A1073" s="464">
        <v>163</v>
      </c>
      <c r="B1073" s="689" t="s">
        <v>16</v>
      </c>
      <c r="C1073" s="690"/>
      <c r="D1073" s="138">
        <f>D1074+D1075+D1076</f>
        <v>76613.25</v>
      </c>
      <c r="E1073" s="138">
        <f>E1074+E1075+E1076</f>
        <v>117500</v>
      </c>
      <c r="F1073" s="138">
        <f>F1074+F1075+F1076</f>
        <v>84136.45</v>
      </c>
      <c r="G1073" s="118">
        <f t="shared" si="100"/>
        <v>1.0981971134235919</v>
      </c>
      <c r="H1073" s="118">
        <f t="shared" si="101"/>
        <v>0.71605489361702124</v>
      </c>
      <c r="I1073" s="41">
        <f>F1073/F1104</f>
        <v>0.10108265727699632</v>
      </c>
    </row>
    <row r="1074" spans="1:9" s="14" customFormat="1" ht="16.5" customHeight="1">
      <c r="A1074" s="186">
        <v>16319</v>
      </c>
      <c r="B1074" s="700" t="s">
        <v>161</v>
      </c>
      <c r="C1074" s="701"/>
      <c r="D1074" s="5">
        <v>76613.25</v>
      </c>
      <c r="E1074" s="5">
        <v>117500</v>
      </c>
      <c r="F1074" s="5">
        <v>84136.45</v>
      </c>
      <c r="G1074" s="113">
        <f t="shared" si="100"/>
        <v>1.0981971134235919</v>
      </c>
      <c r="H1074" s="113">
        <f t="shared" si="101"/>
        <v>0.71605489361702124</v>
      </c>
      <c r="I1074" s="48">
        <f>F1074/F1073</f>
        <v>1</v>
      </c>
    </row>
    <row r="1075" spans="1:9" s="14" customFormat="1" ht="16.5" customHeight="1">
      <c r="A1075" s="186">
        <v>16519</v>
      </c>
      <c r="B1075" s="700" t="s">
        <v>162</v>
      </c>
      <c r="C1075" s="701"/>
      <c r="D1075" s="5">
        <v>0</v>
      </c>
      <c r="E1075" s="5">
        <f t="shared" ref="E1075:E1080" si="102">0+0+0</f>
        <v>0</v>
      </c>
      <c r="F1075" s="5">
        <v>0</v>
      </c>
      <c r="G1075" s="113" t="e">
        <f t="shared" si="100"/>
        <v>#DIV/0!</v>
      </c>
      <c r="H1075" s="113" t="e">
        <f t="shared" si="101"/>
        <v>#DIV/0!</v>
      </c>
      <c r="I1075" s="48">
        <f>F1075/F1073</f>
        <v>0</v>
      </c>
    </row>
    <row r="1076" spans="1:9" s="14" customFormat="1" ht="16.5" customHeight="1">
      <c r="A1076" s="186">
        <v>16559</v>
      </c>
      <c r="B1076" s="700" t="s">
        <v>163</v>
      </c>
      <c r="C1076" s="701"/>
      <c r="D1076" s="5">
        <v>0</v>
      </c>
      <c r="E1076" s="5">
        <f t="shared" si="102"/>
        <v>0</v>
      </c>
      <c r="F1076" s="5">
        <v>0</v>
      </c>
      <c r="G1076" s="113" t="e">
        <f t="shared" si="100"/>
        <v>#DIV/0!</v>
      </c>
      <c r="H1076" s="113" t="e">
        <f t="shared" si="101"/>
        <v>#DIV/0!</v>
      </c>
      <c r="I1076" s="48">
        <f>F1076/F1073</f>
        <v>0</v>
      </c>
    </row>
    <row r="1077" spans="1:9" s="14" customFormat="1" ht="16.5" customHeight="1">
      <c r="A1077" s="464">
        <v>16637</v>
      </c>
      <c r="B1077" s="689" t="s">
        <v>60</v>
      </c>
      <c r="C1077" s="690"/>
      <c r="D1077" s="128">
        <v>0</v>
      </c>
      <c r="E1077" s="128">
        <f t="shared" si="102"/>
        <v>0</v>
      </c>
      <c r="F1077" s="128">
        <v>0</v>
      </c>
      <c r="G1077" s="118" t="e">
        <f t="shared" si="100"/>
        <v>#DIV/0!</v>
      </c>
      <c r="H1077" s="118" t="e">
        <f t="shared" si="101"/>
        <v>#DIV/0!</v>
      </c>
      <c r="I1077" s="41">
        <f>F1077/F1104</f>
        <v>0</v>
      </c>
    </row>
    <row r="1078" spans="1:9" s="14" customFormat="1" ht="16.5" customHeight="1">
      <c r="A1078" s="464">
        <v>16795</v>
      </c>
      <c r="B1078" s="689" t="s">
        <v>61</v>
      </c>
      <c r="C1078" s="690"/>
      <c r="D1078" s="128">
        <v>0</v>
      </c>
      <c r="E1078" s="128">
        <f t="shared" si="102"/>
        <v>0</v>
      </c>
      <c r="F1078" s="128">
        <v>0</v>
      </c>
      <c r="G1078" s="118" t="e">
        <f t="shared" si="100"/>
        <v>#DIV/0!</v>
      </c>
      <c r="H1078" s="118" t="e">
        <f t="shared" si="101"/>
        <v>#DIV/0!</v>
      </c>
      <c r="I1078" s="41">
        <f>F1078/F1104</f>
        <v>0</v>
      </c>
    </row>
    <row r="1079" spans="1:9" s="14" customFormat="1" ht="16.5" customHeight="1">
      <c r="A1079" s="464">
        <v>16919</v>
      </c>
      <c r="B1079" s="689" t="s">
        <v>62</v>
      </c>
      <c r="C1079" s="690"/>
      <c r="D1079" s="128">
        <v>0</v>
      </c>
      <c r="E1079" s="128">
        <f t="shared" si="102"/>
        <v>0</v>
      </c>
      <c r="F1079" s="128">
        <v>0</v>
      </c>
      <c r="G1079" s="118" t="e">
        <f t="shared" si="100"/>
        <v>#DIV/0!</v>
      </c>
      <c r="H1079" s="118" t="e">
        <f t="shared" si="101"/>
        <v>#DIV/0!</v>
      </c>
      <c r="I1079" s="41">
        <f>F1079/F1104</f>
        <v>0</v>
      </c>
    </row>
    <row r="1080" spans="1:9" s="14" customFormat="1" ht="16.5" customHeight="1">
      <c r="A1080" s="464">
        <v>17519</v>
      </c>
      <c r="B1080" s="689" t="s">
        <v>22</v>
      </c>
      <c r="C1080" s="690"/>
      <c r="D1080" s="128">
        <v>0</v>
      </c>
      <c r="E1080" s="128">
        <f t="shared" si="102"/>
        <v>0</v>
      </c>
      <c r="F1080" s="128">
        <v>0</v>
      </c>
      <c r="G1080" s="118" t="e">
        <f t="shared" si="100"/>
        <v>#DIV/0!</v>
      </c>
      <c r="H1080" s="118" t="e">
        <f t="shared" si="101"/>
        <v>#DIV/0!</v>
      </c>
      <c r="I1080" s="41">
        <f>F1080/F1104</f>
        <v>0</v>
      </c>
    </row>
    <row r="1081" spans="1:9" s="14" customFormat="1" ht="16.5" customHeight="1">
      <c r="A1081" s="464">
        <v>180</v>
      </c>
      <c r="B1081" s="689" t="s">
        <v>267</v>
      </c>
      <c r="C1081" s="690"/>
      <c r="D1081" s="128">
        <f>D1082+D1083</f>
        <v>325259.14</v>
      </c>
      <c r="E1081" s="128">
        <f>E1082+E1083</f>
        <v>530540</v>
      </c>
      <c r="F1081" s="128">
        <f>F1082+F1083</f>
        <v>416446.44</v>
      </c>
      <c r="G1081" s="118">
        <f t="shared" si="100"/>
        <v>1.2803527673349933</v>
      </c>
      <c r="H1081" s="118">
        <f t="shared" si="101"/>
        <v>0.784948241414408</v>
      </c>
      <c r="I1081" s="41">
        <f>F1081/F1104</f>
        <v>0.5003243275506063</v>
      </c>
    </row>
    <row r="1082" spans="1:9" s="14" customFormat="1" ht="16.5" customHeight="1">
      <c r="A1082" s="186">
        <v>18019</v>
      </c>
      <c r="B1082" s="700" t="s">
        <v>165</v>
      </c>
      <c r="C1082" s="701"/>
      <c r="D1082" s="115">
        <v>309563.26</v>
      </c>
      <c r="E1082" s="125">
        <v>511040</v>
      </c>
      <c r="F1082" s="115">
        <v>407436.21</v>
      </c>
      <c r="G1082" s="113">
        <f t="shared" si="100"/>
        <v>1.3161646185015625</v>
      </c>
      <c r="H1082" s="113">
        <f t="shared" si="101"/>
        <v>0.79726872651847214</v>
      </c>
      <c r="I1082" s="48">
        <f>F1082/F1081</f>
        <v>0.97836401242858506</v>
      </c>
    </row>
    <row r="1083" spans="1:9" s="14" customFormat="1" ht="16.5" customHeight="1">
      <c r="A1083" s="186">
        <v>18295</v>
      </c>
      <c r="B1083" s="700" t="s">
        <v>166</v>
      </c>
      <c r="C1083" s="701"/>
      <c r="D1083" s="5">
        <v>15695.88</v>
      </c>
      <c r="E1083" s="125">
        <v>19500</v>
      </c>
      <c r="F1083" s="5">
        <v>9010.23</v>
      </c>
      <c r="G1083" s="113">
        <f t="shared" si="100"/>
        <v>0.57405064258901062</v>
      </c>
      <c r="H1083" s="113">
        <f t="shared" si="101"/>
        <v>0.46206307692307691</v>
      </c>
      <c r="I1083" s="48">
        <f>F1083/F1081</f>
        <v>2.1635987571414945E-2</v>
      </c>
    </row>
    <row r="1084" spans="1:9" s="14" customFormat="1" ht="16.5" customHeight="1">
      <c r="A1084" s="464">
        <v>19595</v>
      </c>
      <c r="B1084" s="689" t="s">
        <v>167</v>
      </c>
      <c r="C1084" s="690"/>
      <c r="D1084" s="128">
        <f>0+0+0+0+0</f>
        <v>0</v>
      </c>
      <c r="E1084" s="128">
        <f>0+0+0</f>
        <v>0</v>
      </c>
      <c r="F1084" s="128">
        <f>0+0+0+0+0</f>
        <v>0</v>
      </c>
      <c r="G1084" s="118" t="e">
        <f t="shared" si="100"/>
        <v>#DIV/0!</v>
      </c>
      <c r="H1084" s="118" t="e">
        <f t="shared" si="101"/>
        <v>#DIV/0!</v>
      </c>
      <c r="I1084" s="41">
        <f>F1084/F1104</f>
        <v>0</v>
      </c>
    </row>
    <row r="1085" spans="1:9" s="14" customFormat="1" ht="16.5" customHeight="1">
      <c r="A1085" s="464">
        <v>47019</v>
      </c>
      <c r="B1085" s="689" t="s">
        <v>67</v>
      </c>
      <c r="C1085" s="690"/>
      <c r="D1085" s="128">
        <v>0</v>
      </c>
      <c r="E1085" s="128">
        <f>0+0+0</f>
        <v>0</v>
      </c>
      <c r="F1085" s="128">
        <v>0</v>
      </c>
      <c r="G1085" s="118" t="e">
        <f t="shared" si="100"/>
        <v>#DIV/0!</v>
      </c>
      <c r="H1085" s="118" t="e">
        <f t="shared" si="101"/>
        <v>#DIV/0!</v>
      </c>
      <c r="I1085" s="41">
        <f>F1085/F1104</f>
        <v>0</v>
      </c>
    </row>
    <row r="1086" spans="1:9" s="14" customFormat="1" ht="16.5" customHeight="1">
      <c r="A1086" s="464">
        <v>48019</v>
      </c>
      <c r="B1086" s="689" t="s">
        <v>68</v>
      </c>
      <c r="C1086" s="690"/>
      <c r="D1086" s="128">
        <v>0</v>
      </c>
      <c r="E1086" s="128">
        <f>0+0+0</f>
        <v>0</v>
      </c>
      <c r="F1086" s="128">
        <v>0</v>
      </c>
      <c r="G1086" s="118" t="e">
        <f t="shared" si="100"/>
        <v>#DIV/0!</v>
      </c>
      <c r="H1086" s="118" t="e">
        <f t="shared" si="101"/>
        <v>#DIV/0!</v>
      </c>
      <c r="I1086" s="41">
        <f>F1086/F1104</f>
        <v>0</v>
      </c>
    </row>
    <row r="1087" spans="1:9" s="14" customFormat="1" ht="16.5" customHeight="1">
      <c r="A1087" s="464">
        <v>650</v>
      </c>
      <c r="B1087" s="689" t="s">
        <v>28</v>
      </c>
      <c r="C1087" s="690"/>
      <c r="D1087" s="138">
        <f>D1088+D1089</f>
        <v>0</v>
      </c>
      <c r="E1087" s="138">
        <f>E1088+E1089</f>
        <v>0</v>
      </c>
      <c r="F1087" s="138">
        <f>F1088+F1089</f>
        <v>0</v>
      </c>
      <c r="G1087" s="118" t="e">
        <f t="shared" si="100"/>
        <v>#DIV/0!</v>
      </c>
      <c r="H1087" s="118" t="e">
        <f t="shared" si="101"/>
        <v>#DIV/0!</v>
      </c>
      <c r="I1087" s="41">
        <f>F1087/F1104</f>
        <v>0</v>
      </c>
    </row>
    <row r="1088" spans="1:9" s="14" customFormat="1" ht="16.5" customHeight="1">
      <c r="A1088" s="186">
        <v>65095</v>
      </c>
      <c r="B1088" s="700" t="s">
        <v>168</v>
      </c>
      <c r="C1088" s="701"/>
      <c r="D1088" s="5">
        <v>0</v>
      </c>
      <c r="E1088" s="5">
        <f>0+0+0</f>
        <v>0</v>
      </c>
      <c r="F1088" s="5">
        <v>0</v>
      </c>
      <c r="G1088" s="113" t="e">
        <f t="shared" si="100"/>
        <v>#DIV/0!</v>
      </c>
      <c r="H1088" s="113" t="e">
        <f t="shared" si="101"/>
        <v>#DIV/0!</v>
      </c>
      <c r="I1088" s="48" t="e">
        <f>F1088/F1087</f>
        <v>#DIV/0!</v>
      </c>
    </row>
    <row r="1089" spans="1:9" s="14" customFormat="1" ht="16.5" customHeight="1">
      <c r="A1089" s="186">
        <v>65495</v>
      </c>
      <c r="B1089" s="700" t="s">
        <v>169</v>
      </c>
      <c r="C1089" s="701"/>
      <c r="D1089" s="5">
        <v>0</v>
      </c>
      <c r="E1089" s="5">
        <f>0+0+0</f>
        <v>0</v>
      </c>
      <c r="F1089" s="5">
        <v>0</v>
      </c>
      <c r="G1089" s="113" t="e">
        <f t="shared" si="100"/>
        <v>#DIV/0!</v>
      </c>
      <c r="H1089" s="113" t="e">
        <f t="shared" si="101"/>
        <v>#DIV/0!</v>
      </c>
      <c r="I1089" s="48" t="e">
        <f>F1089/F1087</f>
        <v>#DIV/0!</v>
      </c>
    </row>
    <row r="1090" spans="1:9" s="14" customFormat="1" ht="16.5" customHeight="1">
      <c r="A1090" s="464">
        <v>66100</v>
      </c>
      <c r="B1090" s="689" t="s">
        <v>70</v>
      </c>
      <c r="C1090" s="690"/>
      <c r="D1090" s="128">
        <v>0</v>
      </c>
      <c r="E1090" s="128">
        <f>0+0+0</f>
        <v>0</v>
      </c>
      <c r="F1090" s="128">
        <v>0</v>
      </c>
      <c r="G1090" s="118" t="e">
        <f t="shared" si="100"/>
        <v>#DIV/0!</v>
      </c>
      <c r="H1090" s="118" t="e">
        <f t="shared" si="101"/>
        <v>#DIV/0!</v>
      </c>
      <c r="I1090" s="41">
        <f>F1090/F1104</f>
        <v>0</v>
      </c>
    </row>
    <row r="1091" spans="1:9" s="14" customFormat="1" ht="16.5" customHeight="1">
      <c r="A1091" s="464"/>
      <c r="B1091" s="689" t="s">
        <v>71</v>
      </c>
      <c r="C1091" s="690"/>
      <c r="D1091" s="335">
        <f>D1092+D1093</f>
        <v>114940.72</v>
      </c>
      <c r="E1091" s="335">
        <f>E1092+E1093</f>
        <v>156000</v>
      </c>
      <c r="F1091" s="335">
        <f>F1092+F1093</f>
        <v>108111.5</v>
      </c>
      <c r="G1091" s="118">
        <f t="shared" si="100"/>
        <v>0.94058485104321599</v>
      </c>
      <c r="H1091" s="118">
        <f t="shared" si="101"/>
        <v>0.69302243589743595</v>
      </c>
      <c r="I1091" s="98">
        <f>F1091/F1104</f>
        <v>0.12988660327601162</v>
      </c>
    </row>
    <row r="1092" spans="1:9" s="14" customFormat="1" ht="16.5" customHeight="1">
      <c r="A1092" s="186">
        <v>73028</v>
      </c>
      <c r="B1092" s="700" t="s">
        <v>170</v>
      </c>
      <c r="C1092" s="701"/>
      <c r="D1092" s="5">
        <v>0</v>
      </c>
      <c r="E1092" s="5">
        <f>0+0+0</f>
        <v>0</v>
      </c>
      <c r="F1092" s="5">
        <v>0</v>
      </c>
      <c r="G1092" s="113" t="e">
        <f t="shared" si="100"/>
        <v>#DIV/0!</v>
      </c>
      <c r="H1092" s="113" t="e">
        <f t="shared" si="101"/>
        <v>#DIV/0!</v>
      </c>
      <c r="I1092" s="48">
        <f>F1092/F1091</f>
        <v>0</v>
      </c>
    </row>
    <row r="1093" spans="1:9" s="14" customFormat="1" ht="16.5" customHeight="1">
      <c r="A1093" s="186">
        <v>74100</v>
      </c>
      <c r="B1093" s="700" t="s">
        <v>171</v>
      </c>
      <c r="C1093" s="701"/>
      <c r="D1093" s="5">
        <v>114940.72</v>
      </c>
      <c r="E1093" s="126">
        <v>156000</v>
      </c>
      <c r="F1093" s="5">
        <v>108111.5</v>
      </c>
      <c r="G1093" s="113">
        <f t="shared" si="100"/>
        <v>0.94058485104321599</v>
      </c>
      <c r="H1093" s="113">
        <f t="shared" si="101"/>
        <v>0.69302243589743595</v>
      </c>
      <c r="I1093" s="48">
        <f>F1093/F1091</f>
        <v>1</v>
      </c>
    </row>
    <row r="1094" spans="1:9" s="14" customFormat="1" ht="16.5" customHeight="1">
      <c r="A1094" s="337">
        <v>75591</v>
      </c>
      <c r="B1094" s="689" t="s">
        <v>172</v>
      </c>
      <c r="C1094" s="690"/>
      <c r="D1094" s="128">
        <v>13392.72</v>
      </c>
      <c r="E1094" s="128">
        <v>20200</v>
      </c>
      <c r="F1094" s="128">
        <v>11106.87</v>
      </c>
      <c r="G1094" s="118">
        <f t="shared" si="100"/>
        <v>0.8293214522516712</v>
      </c>
      <c r="H1094" s="118">
        <f t="shared" si="101"/>
        <v>0.5498450495049505</v>
      </c>
      <c r="I1094" s="41">
        <f>F1094/F1104</f>
        <v>1.3343942294096699E-2</v>
      </c>
    </row>
    <row r="1095" spans="1:9" s="14" customFormat="1" ht="16.5" customHeight="1">
      <c r="A1095" s="521">
        <v>75592</v>
      </c>
      <c r="B1095" s="513" t="s">
        <v>526</v>
      </c>
      <c r="C1095" s="514"/>
      <c r="D1095" s="128">
        <v>0</v>
      </c>
      <c r="E1095" s="335">
        <v>5000</v>
      </c>
      <c r="F1095" s="128">
        <v>833</v>
      </c>
      <c r="G1095" s="118" t="e">
        <f t="shared" si="100"/>
        <v>#DIV/0!</v>
      </c>
      <c r="H1095" s="118">
        <f t="shared" si="101"/>
        <v>0.1666</v>
      </c>
      <c r="I1095" s="41">
        <f>F1095/F1104</f>
        <v>1.0007773505031166E-3</v>
      </c>
    </row>
    <row r="1096" spans="1:9" s="14" customFormat="1" ht="16.5" customHeight="1">
      <c r="A1096" s="464">
        <v>850</v>
      </c>
      <c r="B1096" s="689" t="s">
        <v>36</v>
      </c>
      <c r="C1096" s="690"/>
      <c r="D1096" s="128">
        <f t="shared" ref="D1096" si="103">D1097+D1098</f>
        <v>55036.270000000004</v>
      </c>
      <c r="E1096" s="128">
        <f t="shared" ref="E1096:F1096" si="104">E1097+E1098</f>
        <v>83000</v>
      </c>
      <c r="F1096" s="128">
        <f t="shared" si="104"/>
        <v>58240.28</v>
      </c>
      <c r="G1096" s="118">
        <f t="shared" si="100"/>
        <v>1.0582163362451706</v>
      </c>
      <c r="H1096" s="118">
        <f t="shared" si="101"/>
        <v>0.70169012048192769</v>
      </c>
      <c r="I1096" s="41">
        <f>F1096/F1104</f>
        <v>6.9970651993949154E-2</v>
      </c>
    </row>
    <row r="1097" spans="1:9" s="14" customFormat="1" ht="16.5" customHeight="1">
      <c r="A1097" s="154">
        <v>85019</v>
      </c>
      <c r="B1097" s="434" t="s">
        <v>372</v>
      </c>
      <c r="C1097" s="475"/>
      <c r="D1097" s="5">
        <v>52211.37</v>
      </c>
      <c r="E1097" s="126">
        <v>78000</v>
      </c>
      <c r="F1097" s="5">
        <v>54664.31</v>
      </c>
      <c r="G1097" s="113">
        <f t="shared" si="100"/>
        <v>1.0469809545315512</v>
      </c>
      <c r="H1097" s="113">
        <f t="shared" si="101"/>
        <v>0.7008244871794872</v>
      </c>
      <c r="I1097" s="48">
        <f>F1097/F1096</f>
        <v>0.93859971140248633</v>
      </c>
    </row>
    <row r="1098" spans="1:9" s="14" customFormat="1" ht="16.5" customHeight="1">
      <c r="A1098" s="154">
        <v>85184</v>
      </c>
      <c r="B1098" s="700" t="s">
        <v>373</v>
      </c>
      <c r="C1098" s="701"/>
      <c r="D1098" s="5">
        <v>2824.9</v>
      </c>
      <c r="E1098" s="126">
        <v>5000</v>
      </c>
      <c r="F1098" s="5">
        <v>3575.97</v>
      </c>
      <c r="G1098" s="113">
        <f t="shared" si="100"/>
        <v>1.2658748982264858</v>
      </c>
      <c r="H1098" s="113">
        <f t="shared" si="101"/>
        <v>0.715194</v>
      </c>
      <c r="I1098" s="48">
        <f>F1098/F1096</f>
        <v>6.1400288597513605E-2</v>
      </c>
    </row>
    <row r="1099" spans="1:9" s="14" customFormat="1" ht="16.5" customHeight="1">
      <c r="A1099" s="464"/>
      <c r="B1099" s="689" t="s">
        <v>75</v>
      </c>
      <c r="C1099" s="690"/>
      <c r="D1099" s="128">
        <f>D1100+D1101+D1102+D1103</f>
        <v>141390.16</v>
      </c>
      <c r="E1099" s="128">
        <f>E1100+E1101+E1102+E1103</f>
        <v>195000</v>
      </c>
      <c r="F1099" s="128">
        <f>F1100+F1101+F1102+F1103</f>
        <v>153478.43</v>
      </c>
      <c r="G1099" s="118">
        <f t="shared" si="100"/>
        <v>1.0854958364853677</v>
      </c>
      <c r="H1099" s="118">
        <f t="shared" si="101"/>
        <v>0.78706887179487173</v>
      </c>
      <c r="I1099" s="41">
        <f>F1099/F1104</f>
        <v>0.18439104025783676</v>
      </c>
    </row>
    <row r="1100" spans="1:9" s="14" customFormat="1" ht="16.5" customHeight="1">
      <c r="A1100" s="186">
        <v>92095</v>
      </c>
      <c r="B1100" s="700" t="s">
        <v>173</v>
      </c>
      <c r="C1100" s="701"/>
      <c r="D1100" s="5">
        <v>141390.16</v>
      </c>
      <c r="E1100" s="5">
        <v>195000</v>
      </c>
      <c r="F1100" s="5">
        <v>153478.43</v>
      </c>
      <c r="G1100" s="113">
        <f t="shared" si="100"/>
        <v>1.0854958364853677</v>
      </c>
      <c r="H1100" s="113">
        <f t="shared" si="101"/>
        <v>0.78706887179487173</v>
      </c>
      <c r="I1100" s="48">
        <f>F1100/F1099</f>
        <v>1</v>
      </c>
    </row>
    <row r="1101" spans="1:9" s="14" customFormat="1" ht="16.5" customHeight="1">
      <c r="A1101" s="186">
        <v>92570</v>
      </c>
      <c r="B1101" s="700" t="s">
        <v>174</v>
      </c>
      <c r="C1101" s="701"/>
      <c r="D1101" s="5">
        <v>0</v>
      </c>
      <c r="E1101" s="336">
        <f>0+0</f>
        <v>0</v>
      </c>
      <c r="F1101" s="5">
        <v>0</v>
      </c>
      <c r="G1101" s="113" t="e">
        <f t="shared" si="100"/>
        <v>#DIV/0!</v>
      </c>
      <c r="H1101" s="113" t="e">
        <f t="shared" si="101"/>
        <v>#DIV/0!</v>
      </c>
      <c r="I1101" s="48">
        <f>F1101/F1099</f>
        <v>0</v>
      </c>
    </row>
    <row r="1102" spans="1:9" s="14" customFormat="1" ht="16.5" customHeight="1">
      <c r="A1102" s="186">
        <v>93540</v>
      </c>
      <c r="B1102" s="700" t="s">
        <v>175</v>
      </c>
      <c r="C1102" s="701"/>
      <c r="D1102" s="5">
        <v>0</v>
      </c>
      <c r="E1102" s="336">
        <f>0+0</f>
        <v>0</v>
      </c>
      <c r="F1102" s="5">
        <v>0</v>
      </c>
      <c r="G1102" s="113" t="e">
        <f t="shared" si="100"/>
        <v>#DIV/0!</v>
      </c>
      <c r="H1102" s="113" t="e">
        <f t="shared" si="101"/>
        <v>#DIV/0!</v>
      </c>
      <c r="I1102" s="48">
        <f>F1102/F1099</f>
        <v>0</v>
      </c>
    </row>
    <row r="1103" spans="1:9" s="14" customFormat="1" ht="16.5" customHeight="1">
      <c r="A1103" s="186">
        <v>94740</v>
      </c>
      <c r="B1103" s="700" t="s">
        <v>176</v>
      </c>
      <c r="C1103" s="701"/>
      <c r="D1103" s="5">
        <v>0</v>
      </c>
      <c r="E1103" s="336">
        <f>0+0</f>
        <v>0</v>
      </c>
      <c r="F1103" s="5">
        <v>0</v>
      </c>
      <c r="G1103" s="113" t="e">
        <f t="shared" si="100"/>
        <v>#DIV/0!</v>
      </c>
      <c r="H1103" s="113" t="e">
        <f t="shared" si="101"/>
        <v>#DIV/0!</v>
      </c>
      <c r="I1103" s="48">
        <f>F1103/F1099</f>
        <v>0</v>
      </c>
    </row>
    <row r="1104" spans="1:9" s="14" customFormat="1" ht="16.5" customHeight="1">
      <c r="A1104" s="464"/>
      <c r="B1104" s="471" t="s">
        <v>80</v>
      </c>
      <c r="C1104" s="472"/>
      <c r="D1104" s="379">
        <f>D1072+D1073+D1077+D1078+D1079+D1080+D1081+D1084+D1085+D1086+D1087+D1089+D1090+D1091+D1094+D1095+D1096+D1099</f>
        <v>726632.26</v>
      </c>
      <c r="E1104" s="379">
        <f>E1072+E1073+E1077+E1078+E1079+E1080+E1081+E1084+E1085+E1086+E1087+E1089+E1090+E1091+E1094+E1095+E1096+E1099</f>
        <v>1107240</v>
      </c>
      <c r="F1104" s="379">
        <f>F1073+F1081+F1091+F1094+F1095+F1096+F1099</f>
        <v>832352.97</v>
      </c>
      <c r="G1104" s="118">
        <f t="shared" si="100"/>
        <v>1.1454941045419591</v>
      </c>
      <c r="H1104" s="118">
        <f t="shared" si="101"/>
        <v>0.75173672374552936</v>
      </c>
      <c r="I1104" s="41">
        <f>I1072+I1073+I1077+I1078+I1079+I1080+I1081+I1084+I1085+I1086+I1087+I1090+I1091+I1094+I1096+I1099</f>
        <v>0.99899922264949681</v>
      </c>
    </row>
    <row r="1105" spans="1:10" s="14" customFormat="1" ht="16.5" customHeight="1">
      <c r="A1105" s="191"/>
      <c r="B1105" s="162"/>
      <c r="C1105" s="162"/>
      <c r="D1105" s="192"/>
      <c r="E1105" s="192"/>
      <c r="F1105" s="192"/>
      <c r="G1105" s="159"/>
      <c r="H1105" s="160"/>
      <c r="I1105" s="160"/>
    </row>
    <row r="1106" spans="1:10" s="14" customFormat="1" ht="16.5" customHeight="1">
      <c r="A1106" s="435"/>
      <c r="B1106" s="622" t="s">
        <v>272</v>
      </c>
      <c r="C1106" s="622"/>
      <c r="D1106" s="622"/>
      <c r="E1106" s="622"/>
      <c r="F1106" s="622"/>
      <c r="G1106" s="622"/>
      <c r="H1106" s="622"/>
      <c r="I1106" s="622"/>
    </row>
    <row r="1107" spans="1:10" s="14" customFormat="1" ht="16.5" customHeight="1">
      <c r="A1107" s="435"/>
      <c r="B1107" s="622" t="s">
        <v>728</v>
      </c>
      <c r="C1107" s="622"/>
      <c r="D1107" s="622"/>
      <c r="E1107" s="622"/>
      <c r="F1107" s="622"/>
      <c r="G1107" s="622"/>
      <c r="H1107" s="622"/>
      <c r="I1107" s="622"/>
    </row>
    <row r="1108" spans="1:10" s="14" customFormat="1" ht="16.5" customHeight="1">
      <c r="A1108" s="435"/>
      <c r="B1108" s="622" t="s">
        <v>729</v>
      </c>
      <c r="C1108" s="622"/>
      <c r="D1108" s="622"/>
      <c r="E1108" s="622"/>
      <c r="F1108" s="622"/>
      <c r="G1108" s="622"/>
      <c r="H1108" s="622"/>
      <c r="I1108" s="622"/>
    </row>
    <row r="1109" spans="1:10" s="14" customFormat="1" ht="16.5" customHeight="1">
      <c r="A1109" s="435"/>
      <c r="B1109" s="622" t="s">
        <v>730</v>
      </c>
      <c r="C1109" s="622"/>
      <c r="D1109" s="622"/>
      <c r="E1109" s="622"/>
      <c r="F1109" s="622"/>
      <c r="G1109" s="622"/>
      <c r="H1109" s="622"/>
      <c r="I1109" s="622"/>
      <c r="J1109" s="358"/>
    </row>
    <row r="1110" spans="1:10" s="14" customFormat="1" ht="16.5" customHeight="1">
      <c r="A1110" s="435"/>
      <c r="B1110" s="622" t="s">
        <v>731</v>
      </c>
      <c r="C1110" s="622"/>
      <c r="D1110" s="622"/>
      <c r="E1110" s="622"/>
      <c r="F1110" s="622"/>
      <c r="G1110" s="622"/>
      <c r="H1110" s="622"/>
      <c r="I1110" s="622"/>
    </row>
    <row r="1111" spans="1:10" s="14" customFormat="1" ht="16.5" customHeight="1">
      <c r="A1111" s="435"/>
      <c r="B1111" s="435"/>
      <c r="C1111" s="435"/>
      <c r="D1111" s="435"/>
      <c r="E1111" s="435"/>
      <c r="F1111" s="435"/>
      <c r="G1111" s="435"/>
      <c r="H1111" s="193"/>
      <c r="I1111" s="12"/>
    </row>
    <row r="1112" spans="1:10" s="14" customFormat="1" ht="16.5" customHeight="1">
      <c r="A1112" s="435"/>
      <c r="B1112" s="435"/>
      <c r="C1112" s="435"/>
      <c r="D1112" s="435"/>
      <c r="E1112" s="435"/>
      <c r="F1112" s="435"/>
      <c r="G1112" s="435"/>
      <c r="H1112" s="193"/>
      <c r="I1112" s="161"/>
    </row>
    <row r="1113" spans="1:10" s="14" customFormat="1" ht="16.5" customHeight="1">
      <c r="A1113" s="435"/>
      <c r="B1113" s="435"/>
      <c r="C1113" s="435"/>
      <c r="D1113" s="435"/>
      <c r="E1113" s="435"/>
      <c r="F1113" s="435"/>
      <c r="G1113" s="435"/>
      <c r="H1113" s="193"/>
      <c r="I1113" s="161"/>
    </row>
    <row r="1114" spans="1:10" s="14" customFormat="1" ht="16.5" customHeight="1">
      <c r="A1114" s="435"/>
      <c r="B1114" s="435"/>
      <c r="C1114" s="435"/>
      <c r="D1114" s="435"/>
      <c r="E1114" s="435"/>
      <c r="F1114" s="435"/>
      <c r="G1114" s="435"/>
      <c r="H1114" s="193"/>
      <c r="I1114" s="193"/>
    </row>
    <row r="1115" spans="1:10" s="14" customFormat="1" ht="16.5" customHeight="1">
      <c r="A1115" s="435"/>
      <c r="B1115" s="435"/>
      <c r="C1115" s="435"/>
      <c r="D1115" s="435"/>
      <c r="E1115" s="435"/>
      <c r="F1115" s="435"/>
      <c r="G1115" s="435"/>
      <c r="H1115" s="193"/>
      <c r="I1115" s="193"/>
    </row>
    <row r="1116" spans="1:10" s="14" customFormat="1" ht="16.5" customHeight="1">
      <c r="A1116" s="435"/>
      <c r="B1116" s="435"/>
      <c r="C1116" s="435"/>
      <c r="D1116" s="435"/>
      <c r="E1116" s="435"/>
      <c r="F1116" s="435"/>
      <c r="G1116" s="435"/>
      <c r="H1116" s="193"/>
      <c r="I1116" s="193"/>
    </row>
    <row r="1117" spans="1:10" s="14" customFormat="1" ht="16.5" customHeight="1">
      <c r="A1117" s="435"/>
      <c r="B1117" s="435"/>
      <c r="C1117" s="435"/>
      <c r="D1117" s="435"/>
      <c r="E1117" s="435"/>
      <c r="F1117" s="435"/>
      <c r="G1117" s="435"/>
      <c r="H1117" s="193"/>
      <c r="I1117" s="193"/>
    </row>
    <row r="1118" spans="1:10" s="14" customFormat="1" ht="16.5" customHeight="1">
      <c r="A1118" s="435"/>
      <c r="B1118" s="435"/>
      <c r="C1118" s="435"/>
      <c r="D1118" s="435"/>
      <c r="E1118" s="435"/>
      <c r="F1118" s="435"/>
      <c r="G1118" s="435"/>
      <c r="H1118" s="193"/>
      <c r="I1118" s="193"/>
    </row>
    <row r="1119" spans="1:10" s="14" customFormat="1" ht="16.5" customHeight="1">
      <c r="A1119" s="435"/>
      <c r="B1119" s="435"/>
      <c r="C1119" s="435"/>
      <c r="D1119" s="435"/>
      <c r="E1119" s="435"/>
      <c r="F1119" s="435"/>
      <c r="G1119" s="435"/>
      <c r="H1119" s="193"/>
      <c r="I1119" s="193"/>
    </row>
    <row r="1120" spans="1:10" s="14" customFormat="1" ht="16.5" customHeight="1">
      <c r="A1120" s="435"/>
      <c r="B1120" s="435"/>
      <c r="C1120" s="435"/>
      <c r="D1120" s="435"/>
      <c r="E1120" s="435"/>
      <c r="F1120" s="435"/>
      <c r="G1120" s="435"/>
      <c r="H1120" s="193"/>
      <c r="I1120" s="193"/>
    </row>
    <row r="1121" spans="1:9" s="14" customFormat="1" ht="16.5" customHeight="1">
      <c r="A1121" s="435"/>
      <c r="B1121" s="435"/>
      <c r="C1121" s="435"/>
      <c r="D1121" s="435"/>
      <c r="E1121" s="435"/>
      <c r="F1121" s="435"/>
      <c r="G1121" s="435"/>
      <c r="H1121" s="193"/>
      <c r="I1121" s="193"/>
    </row>
    <row r="1122" spans="1:9" s="14" customFormat="1" ht="16.5" customHeight="1">
      <c r="A1122" s="435"/>
      <c r="B1122" s="435"/>
      <c r="C1122" s="435"/>
      <c r="D1122" s="435"/>
      <c r="E1122" s="435"/>
      <c r="F1122" s="435"/>
      <c r="G1122" s="435"/>
      <c r="H1122" s="193"/>
      <c r="I1122" s="193"/>
    </row>
    <row r="1123" spans="1:9" s="14" customFormat="1" ht="16.5" customHeight="1">
      <c r="A1123" s="435"/>
      <c r="B1123" s="435"/>
      <c r="C1123" s="435"/>
      <c r="D1123" s="435"/>
      <c r="E1123" s="435"/>
      <c r="F1123" s="435"/>
      <c r="G1123" s="435"/>
      <c r="H1123" s="193"/>
      <c r="I1123" s="193"/>
    </row>
    <row r="1124" spans="1:9" s="14" customFormat="1" ht="16.5" customHeight="1">
      <c r="A1124" s="435"/>
      <c r="B1124" s="435"/>
      <c r="C1124" s="435"/>
      <c r="D1124" s="435"/>
      <c r="E1124" s="435"/>
      <c r="F1124" s="435"/>
      <c r="G1124" s="435"/>
      <c r="H1124" s="193"/>
      <c r="I1124" s="193">
        <v>19</v>
      </c>
    </row>
    <row r="1125" spans="1:9" s="14" customFormat="1" ht="16.5" customHeight="1">
      <c r="A1125" s="435"/>
      <c r="B1125" s="435"/>
      <c r="C1125" s="435"/>
      <c r="D1125" s="435"/>
      <c r="E1125" s="435"/>
      <c r="F1125" s="435"/>
      <c r="G1125" s="435"/>
      <c r="H1125" s="193"/>
      <c r="I1125" s="161"/>
    </row>
    <row r="1126" spans="1:9" s="14" customFormat="1" ht="16.5" customHeight="1">
      <c r="A1126" s="435"/>
      <c r="B1126" s="435"/>
      <c r="C1126" s="435"/>
      <c r="D1126" s="435"/>
      <c r="E1126" s="435"/>
      <c r="F1126" s="435"/>
      <c r="G1126" s="435"/>
      <c r="H1126" s="193"/>
      <c r="I1126" s="161"/>
    </row>
    <row r="1127" spans="1:9" s="14" customFormat="1" ht="16.5" customHeight="1">
      <c r="A1127" s="450"/>
      <c r="B1127" s="709" t="s">
        <v>273</v>
      </c>
      <c r="C1127" s="709"/>
      <c r="D1127" s="709"/>
      <c r="E1127" s="134"/>
      <c r="F1127" s="450"/>
      <c r="G1127" s="450"/>
      <c r="H1127" s="453"/>
      <c r="I1127" s="187"/>
    </row>
    <row r="1128" spans="1:9" s="14" customFormat="1" ht="16.5" customHeight="1">
      <c r="A1128" s="450"/>
      <c r="B1128" s="188"/>
      <c r="C1128" s="188"/>
      <c r="D1128" s="188"/>
      <c r="E1128" s="134"/>
      <c r="F1128" s="450"/>
      <c r="G1128" s="450"/>
      <c r="H1128" s="453"/>
      <c r="I1128" s="187"/>
    </row>
    <row r="1129" spans="1:9" s="14" customFormat="1" ht="16.5" customHeight="1">
      <c r="A1129" s="450" t="s">
        <v>732</v>
      </c>
      <c r="B1129" s="450"/>
      <c r="C1129" s="450"/>
      <c r="D1129" s="450"/>
      <c r="E1129" s="450"/>
      <c r="F1129" s="450"/>
      <c r="G1129" s="450"/>
      <c r="H1129" s="450"/>
      <c r="I1129" s="450"/>
    </row>
    <row r="1130" spans="1:9" s="14" customFormat="1" ht="16.5" customHeight="1">
      <c r="A1130" s="622" t="s">
        <v>733</v>
      </c>
      <c r="B1130" s="622"/>
      <c r="C1130" s="622"/>
      <c r="D1130" s="622"/>
      <c r="E1130" s="622"/>
      <c r="F1130" s="622"/>
      <c r="G1130" s="622"/>
      <c r="H1130" s="622"/>
      <c r="I1130" s="622"/>
    </row>
    <row r="1131" spans="1:9" s="14" customFormat="1" ht="16.5" customHeight="1">
      <c r="A1131" s="435"/>
      <c r="B1131" s="435"/>
      <c r="C1131" s="435"/>
      <c r="D1131" s="435"/>
      <c r="E1131" s="435"/>
      <c r="F1131" s="435"/>
      <c r="G1131" s="435"/>
      <c r="H1131" s="435"/>
      <c r="I1131" s="435"/>
    </row>
    <row r="1132" spans="1:9" s="14" customFormat="1" ht="16.5" customHeight="1">
      <c r="A1132" s="435"/>
      <c r="B1132" s="435"/>
      <c r="C1132" s="435"/>
      <c r="D1132" s="435"/>
      <c r="E1132" s="435"/>
      <c r="F1132" s="435"/>
      <c r="G1132" s="435"/>
      <c r="H1132" s="435"/>
      <c r="I1132" s="435"/>
    </row>
    <row r="1133" spans="1:9" s="14" customFormat="1" ht="12" customHeight="1">
      <c r="A1133" s="435"/>
      <c r="B1133" s="435"/>
      <c r="C1133" s="435"/>
      <c r="D1133" s="435"/>
      <c r="E1133" s="609" t="s">
        <v>81</v>
      </c>
      <c r="F1133" s="435"/>
      <c r="G1133" s="435"/>
      <c r="H1133" s="435"/>
      <c r="I1133" s="435"/>
    </row>
    <row r="1134" spans="1:9" s="14" customFormat="1" ht="12" customHeight="1">
      <c r="A1134" s="161"/>
      <c r="B1134" s="183"/>
      <c r="C1134" s="12"/>
      <c r="D1134" s="450"/>
      <c r="E1134" s="609"/>
      <c r="F1134" s="450"/>
      <c r="G1134" s="161"/>
      <c r="H1134" s="450"/>
      <c r="I1134" s="450"/>
    </row>
    <row r="1135" spans="1:9" s="14" customFormat="1" ht="16.5" customHeight="1">
      <c r="A1135" s="616" t="s">
        <v>146</v>
      </c>
      <c r="B1135" s="610" t="s">
        <v>147</v>
      </c>
      <c r="C1135" s="611"/>
      <c r="D1135" s="332" t="s">
        <v>82</v>
      </c>
      <c r="E1135" s="445" t="s">
        <v>148</v>
      </c>
      <c r="F1135" s="34" t="s">
        <v>83</v>
      </c>
      <c r="G1135" s="614" t="s">
        <v>48</v>
      </c>
      <c r="H1135" s="615"/>
      <c r="I1135" s="616" t="s">
        <v>49</v>
      </c>
    </row>
    <row r="1136" spans="1:9" s="14" customFormat="1" ht="16.5" customHeight="1">
      <c r="A1136" s="617"/>
      <c r="B1136" s="612"/>
      <c r="C1136" s="613"/>
      <c r="D1136" s="333" t="s">
        <v>568</v>
      </c>
      <c r="E1136" s="35" t="s">
        <v>616</v>
      </c>
      <c r="F1136" s="35" t="s">
        <v>656</v>
      </c>
      <c r="G1136" s="20" t="s">
        <v>51</v>
      </c>
      <c r="H1136" s="20" t="s">
        <v>52</v>
      </c>
      <c r="I1136" s="617"/>
    </row>
    <row r="1137" spans="1:9" s="14" customFormat="1" ht="16.5" customHeight="1">
      <c r="A1137" s="103">
        <v>1</v>
      </c>
      <c r="B1137" s="618">
        <v>2</v>
      </c>
      <c r="C1137" s="619"/>
      <c r="D1137" s="101">
        <v>3</v>
      </c>
      <c r="E1137" s="101">
        <v>4</v>
      </c>
      <c r="F1137" s="101">
        <v>5</v>
      </c>
      <c r="G1137" s="101">
        <v>6</v>
      </c>
      <c r="H1137" s="101">
        <v>7</v>
      </c>
      <c r="I1137" s="112">
        <v>8</v>
      </c>
    </row>
    <row r="1138" spans="1:9" s="14" customFormat="1" ht="16.5" customHeight="1">
      <c r="A1138" s="53">
        <v>10</v>
      </c>
      <c r="B1138" s="624" t="s">
        <v>193</v>
      </c>
      <c r="C1138" s="625"/>
      <c r="D1138" s="155">
        <v>13500</v>
      </c>
      <c r="E1138" s="5">
        <v>49647</v>
      </c>
      <c r="F1138" s="155">
        <v>0</v>
      </c>
      <c r="G1138" s="58">
        <f t="shared" ref="G1138:G1143" si="105">F1138/D1138</f>
        <v>0</v>
      </c>
      <c r="H1138" s="58">
        <f t="shared" ref="H1138:H1143" si="106">F1138/E1138</f>
        <v>0</v>
      </c>
      <c r="I1138" s="59">
        <f>F1138/F1143</f>
        <v>0</v>
      </c>
    </row>
    <row r="1139" spans="1:9" s="14" customFormat="1" ht="16.5" customHeight="1">
      <c r="A1139" s="53">
        <v>21</v>
      </c>
      <c r="B1139" s="624" t="s">
        <v>105</v>
      </c>
      <c r="C1139" s="625"/>
      <c r="D1139" s="155">
        <v>993818.42</v>
      </c>
      <c r="E1139" s="5">
        <v>1310353</v>
      </c>
      <c r="F1139" s="155">
        <v>1196705.19</v>
      </c>
      <c r="G1139" s="58">
        <f t="shared" si="105"/>
        <v>1.2041487317170072</v>
      </c>
      <c r="H1139" s="58">
        <f t="shared" si="106"/>
        <v>0.91326931750451978</v>
      </c>
      <c r="I1139" s="59">
        <f>F1139/F1143</f>
        <v>0.97507005123173618</v>
      </c>
    </row>
    <row r="1140" spans="1:9" s="14" customFormat="1" ht="16.5" customHeight="1">
      <c r="A1140" s="53">
        <v>22</v>
      </c>
      <c r="B1140" s="624" t="s">
        <v>194</v>
      </c>
      <c r="C1140" s="625"/>
      <c r="D1140" s="155">
        <f>0</f>
        <v>0</v>
      </c>
      <c r="E1140" s="5">
        <v>0</v>
      </c>
      <c r="F1140" s="155">
        <f>0</f>
        <v>0</v>
      </c>
      <c r="G1140" s="58" t="e">
        <f t="shared" si="105"/>
        <v>#DIV/0!</v>
      </c>
      <c r="H1140" s="58" t="e">
        <f t="shared" si="106"/>
        <v>#DIV/0!</v>
      </c>
      <c r="I1140" s="59">
        <f>F1140/F1143</f>
        <v>0</v>
      </c>
    </row>
    <row r="1141" spans="1:9" s="14" customFormat="1" ht="16.5" customHeight="1">
      <c r="A1141" s="53">
        <v>31</v>
      </c>
      <c r="B1141" s="624" t="s">
        <v>195</v>
      </c>
      <c r="C1141" s="625"/>
      <c r="D1141" s="155">
        <v>50085</v>
      </c>
      <c r="E1141" s="5">
        <v>0</v>
      </c>
      <c r="F1141" s="155">
        <v>0</v>
      </c>
      <c r="G1141" s="58">
        <f t="shared" si="105"/>
        <v>0</v>
      </c>
      <c r="H1141" s="58" t="e">
        <f t="shared" si="106"/>
        <v>#DIV/0!</v>
      </c>
      <c r="I1141" s="59">
        <f>F1141/F1143</f>
        <v>0</v>
      </c>
    </row>
    <row r="1142" spans="1:9" s="14" customFormat="1" ht="16.5" customHeight="1">
      <c r="A1142" s="53" t="s">
        <v>512</v>
      </c>
      <c r="B1142" s="624" t="s">
        <v>106</v>
      </c>
      <c r="C1142" s="625"/>
      <c r="D1142" s="155">
        <v>0</v>
      </c>
      <c r="E1142" s="5">
        <v>35113.57</v>
      </c>
      <c r="F1142" s="155">
        <v>30596.57</v>
      </c>
      <c r="G1142" s="58" t="e">
        <f t="shared" si="105"/>
        <v>#DIV/0!</v>
      </c>
      <c r="H1142" s="58">
        <f t="shared" si="106"/>
        <v>0.871360274674435</v>
      </c>
      <c r="I1142" s="59">
        <f>F1142/F1143</f>
        <v>2.4929948768263804E-2</v>
      </c>
    </row>
    <row r="1143" spans="1:9" s="14" customFormat="1" ht="16.5" customHeight="1">
      <c r="A1143" s="189"/>
      <c r="B1143" s="626" t="s">
        <v>187</v>
      </c>
      <c r="C1143" s="627"/>
      <c r="D1143" s="338">
        <f>D1138+D1139+D1140+D1141+D1142</f>
        <v>1057403.42</v>
      </c>
      <c r="E1143" s="338">
        <f>E1138+E1139+E1140+E1141+E1142</f>
        <v>1395113.57</v>
      </c>
      <c r="F1143" s="338">
        <f>F1138+F1139+F1140+F1141+F1142</f>
        <v>1227301.76</v>
      </c>
      <c r="G1143" s="118">
        <f t="shared" si="105"/>
        <v>1.1606750430218962</v>
      </c>
      <c r="H1143" s="118">
        <f t="shared" si="106"/>
        <v>0.8797145883972729</v>
      </c>
      <c r="I1143" s="41">
        <f>I1138+I1139+I1140+I1141+I1142</f>
        <v>1</v>
      </c>
    </row>
    <row r="1144" spans="1:9" s="14" customFormat="1" ht="17.25" customHeight="1">
      <c r="A1144" s="194"/>
      <c r="B1144" s="494"/>
      <c r="C1144" s="130"/>
      <c r="D1144" s="130"/>
      <c r="E1144" s="130"/>
      <c r="F1144" s="131"/>
      <c r="G1144" s="131"/>
      <c r="H1144" s="132"/>
      <c r="I1144" s="12"/>
    </row>
    <row r="1145" spans="1:9" s="14" customFormat="1" ht="16.5" customHeight="1">
      <c r="A1145" s="622" t="s">
        <v>552</v>
      </c>
      <c r="B1145" s="622"/>
      <c r="C1145" s="622"/>
      <c r="D1145" s="622"/>
      <c r="E1145" s="622"/>
      <c r="F1145" s="622"/>
      <c r="G1145" s="622"/>
      <c r="H1145" s="622"/>
      <c r="I1145" s="622"/>
    </row>
    <row r="1146" spans="1:9" s="14" customFormat="1" ht="12" customHeight="1">
      <c r="A1146" s="435"/>
      <c r="B1146" s="435"/>
      <c r="C1146" s="435"/>
      <c r="D1146" s="435"/>
      <c r="E1146" s="609" t="s">
        <v>81</v>
      </c>
      <c r="F1146" s="435"/>
      <c r="G1146" s="435"/>
      <c r="H1146" s="435"/>
      <c r="I1146" s="435"/>
    </row>
    <row r="1147" spans="1:9" s="14" customFormat="1" ht="12" customHeight="1">
      <c r="A1147" s="161"/>
      <c r="B1147" s="183"/>
      <c r="C1147" s="12"/>
      <c r="D1147" s="450"/>
      <c r="E1147" s="609"/>
      <c r="F1147" s="450"/>
      <c r="G1147" s="161"/>
      <c r="H1147" s="450"/>
      <c r="I1147" s="450"/>
    </row>
    <row r="1148" spans="1:9" s="14" customFormat="1" ht="16.5" customHeight="1">
      <c r="A1148" s="468" t="s">
        <v>44</v>
      </c>
      <c r="B1148" s="610" t="s">
        <v>147</v>
      </c>
      <c r="C1148" s="611"/>
      <c r="D1148" s="332" t="s">
        <v>82</v>
      </c>
      <c r="E1148" s="445" t="s">
        <v>148</v>
      </c>
      <c r="F1148" s="34" t="s">
        <v>83</v>
      </c>
      <c r="G1148" s="614" t="s">
        <v>48</v>
      </c>
      <c r="H1148" s="615"/>
      <c r="I1148" s="616" t="s">
        <v>49</v>
      </c>
    </row>
    <row r="1149" spans="1:9" s="14" customFormat="1" ht="16.5" customHeight="1">
      <c r="A1149" s="484" t="s">
        <v>84</v>
      </c>
      <c r="B1149" s="612"/>
      <c r="C1149" s="613"/>
      <c r="D1149" s="333" t="s">
        <v>568</v>
      </c>
      <c r="E1149" s="35" t="s">
        <v>616</v>
      </c>
      <c r="F1149" s="35" t="s">
        <v>656</v>
      </c>
      <c r="G1149" s="20" t="s">
        <v>51</v>
      </c>
      <c r="H1149" s="20" t="s">
        <v>52</v>
      </c>
      <c r="I1149" s="617"/>
    </row>
    <row r="1150" spans="1:9" s="14" customFormat="1" ht="16.5" customHeight="1">
      <c r="A1150" s="103">
        <v>1</v>
      </c>
      <c r="B1150" s="618">
        <v>2</v>
      </c>
      <c r="C1150" s="619"/>
      <c r="D1150" s="101">
        <v>3</v>
      </c>
      <c r="E1150" s="101">
        <v>4</v>
      </c>
      <c r="F1150" s="101">
        <v>5</v>
      </c>
      <c r="G1150" s="101">
        <v>6</v>
      </c>
      <c r="H1150" s="101">
        <v>7</v>
      </c>
      <c r="I1150" s="112">
        <v>8</v>
      </c>
    </row>
    <row r="1151" spans="1:9" s="14" customFormat="1" ht="16.5" customHeight="1">
      <c r="A1151" s="53">
        <v>21110</v>
      </c>
      <c r="B1151" s="698" t="s">
        <v>439</v>
      </c>
      <c r="C1151" s="699"/>
      <c r="D1151" s="155">
        <v>0</v>
      </c>
      <c r="E1151" s="383">
        <v>0</v>
      </c>
      <c r="F1151" s="155">
        <v>0</v>
      </c>
      <c r="G1151" s="59" t="e">
        <f t="shared" ref="G1151:G1165" si="107">F1151/D1151</f>
        <v>#DIV/0!</v>
      </c>
      <c r="H1151" s="59" t="e">
        <f t="shared" ref="H1151:H1165" si="108">F1151/E1151</f>
        <v>#DIV/0!</v>
      </c>
      <c r="I1151" s="59">
        <f>F1151/F1165</f>
        <v>0</v>
      </c>
    </row>
    <row r="1152" spans="1:9" s="14" customFormat="1" ht="16.5" customHeight="1">
      <c r="A1152" s="437">
        <v>21120</v>
      </c>
      <c r="B1152" s="698" t="s">
        <v>440</v>
      </c>
      <c r="C1152" s="699"/>
      <c r="D1152" s="155">
        <v>0</v>
      </c>
      <c r="E1152" s="383">
        <v>0</v>
      </c>
      <c r="F1152" s="155">
        <v>0</v>
      </c>
      <c r="G1152" s="59" t="e">
        <f t="shared" si="107"/>
        <v>#DIV/0!</v>
      </c>
      <c r="H1152" s="59" t="e">
        <f t="shared" si="108"/>
        <v>#DIV/0!</v>
      </c>
      <c r="I1152" s="59">
        <f>F1152/F1165</f>
        <v>0</v>
      </c>
    </row>
    <row r="1153" spans="1:9" s="14" customFormat="1" ht="16.5" customHeight="1">
      <c r="A1153" s="437">
        <v>21200</v>
      </c>
      <c r="B1153" s="698" t="s">
        <v>441</v>
      </c>
      <c r="C1153" s="699"/>
      <c r="D1153" s="155">
        <v>784979.32</v>
      </c>
      <c r="E1153" s="5">
        <v>1061000</v>
      </c>
      <c r="F1153" s="155">
        <v>885416.6</v>
      </c>
      <c r="G1153" s="59">
        <f t="shared" si="107"/>
        <v>1.1279489502984614</v>
      </c>
      <c r="H1153" s="59">
        <f t="shared" si="108"/>
        <v>0.8345114043355325</v>
      </c>
      <c r="I1153" s="59">
        <f>F1153/F1165</f>
        <v>0.72143349651841127</v>
      </c>
    </row>
    <row r="1154" spans="1:9" s="14" customFormat="1" ht="16.5" customHeight="1">
      <c r="A1154" s="437">
        <v>21310</v>
      </c>
      <c r="B1154" s="479" t="s">
        <v>528</v>
      </c>
      <c r="C1154" s="480"/>
      <c r="D1154" s="155">
        <v>0</v>
      </c>
      <c r="E1154" s="383">
        <v>0</v>
      </c>
      <c r="F1154" s="155">
        <v>0</v>
      </c>
      <c r="G1154" s="59" t="e">
        <f t="shared" si="107"/>
        <v>#DIV/0!</v>
      </c>
      <c r="H1154" s="59" t="e">
        <f t="shared" si="108"/>
        <v>#DIV/0!</v>
      </c>
      <c r="I1154" s="59">
        <f>F1154/F1165</f>
        <v>0</v>
      </c>
    </row>
    <row r="1155" spans="1:9" s="14" customFormat="1" ht="16.5" customHeight="1">
      <c r="A1155" s="437">
        <v>22100</v>
      </c>
      <c r="B1155" s="698" t="s">
        <v>274</v>
      </c>
      <c r="C1155" s="699"/>
      <c r="D1155" s="155">
        <v>0</v>
      </c>
      <c r="E1155" s="383">
        <v>0</v>
      </c>
      <c r="F1155" s="155">
        <v>0</v>
      </c>
      <c r="G1155" s="59" t="e">
        <f t="shared" si="107"/>
        <v>#DIV/0!</v>
      </c>
      <c r="H1155" s="59" t="e">
        <f t="shared" si="108"/>
        <v>#DIV/0!</v>
      </c>
      <c r="I1155" s="59">
        <f>F1155/F1165</f>
        <v>0</v>
      </c>
    </row>
    <row r="1156" spans="1:9" s="14" customFormat="1" ht="16.5" customHeight="1">
      <c r="A1156" s="437">
        <v>22115</v>
      </c>
      <c r="B1156" s="479" t="s">
        <v>527</v>
      </c>
      <c r="C1156" s="480"/>
      <c r="D1156" s="155">
        <v>31030</v>
      </c>
      <c r="E1156" s="383">
        <v>0</v>
      </c>
      <c r="F1156" s="155">
        <v>24330</v>
      </c>
      <c r="G1156" s="59">
        <f t="shared" si="107"/>
        <v>0.78407992265549464</v>
      </c>
      <c r="H1156" s="59" t="e">
        <f t="shared" si="108"/>
        <v>#DIV/0!</v>
      </c>
      <c r="I1156" s="59">
        <f>F1156/F1165</f>
        <v>1.9823975482606657E-2</v>
      </c>
    </row>
    <row r="1157" spans="1:9" s="14" customFormat="1" ht="16.5" customHeight="1">
      <c r="A1157" s="53">
        <v>22200</v>
      </c>
      <c r="B1157" s="698" t="s">
        <v>553</v>
      </c>
      <c r="C1157" s="699"/>
      <c r="D1157" s="155">
        <v>241394.1</v>
      </c>
      <c r="E1157" s="5">
        <v>299000</v>
      </c>
      <c r="F1157" s="155">
        <v>317555.15999999997</v>
      </c>
      <c r="G1157" s="59">
        <f t="shared" si="107"/>
        <v>1.3155050599828246</v>
      </c>
      <c r="H1157" s="59">
        <f t="shared" si="108"/>
        <v>1.0620573913043478</v>
      </c>
      <c r="I1157" s="59">
        <f>F1157/F1165</f>
        <v>0.25874252799898206</v>
      </c>
    </row>
    <row r="1158" spans="1:9" s="14" customFormat="1" ht="16.5" customHeight="1">
      <c r="A1158" s="78">
        <v>22220</v>
      </c>
      <c r="B1158" s="698" t="s">
        <v>275</v>
      </c>
      <c r="C1158" s="699"/>
      <c r="D1158" s="155">
        <v>0</v>
      </c>
      <c r="E1158" s="5">
        <f>0+0</f>
        <v>0</v>
      </c>
      <c r="F1158" s="155">
        <v>0</v>
      </c>
      <c r="G1158" s="59" t="e">
        <f t="shared" si="107"/>
        <v>#DIV/0!</v>
      </c>
      <c r="H1158" s="59" t="e">
        <f t="shared" si="108"/>
        <v>#DIV/0!</v>
      </c>
      <c r="I1158" s="59">
        <f>F1158/F1165</f>
        <v>0</v>
      </c>
    </row>
    <row r="1159" spans="1:9" s="14" customFormat="1" ht="16.5" customHeight="1">
      <c r="A1159" s="78">
        <v>22300</v>
      </c>
      <c r="B1159" s="698" t="s">
        <v>271</v>
      </c>
      <c r="C1159" s="699"/>
      <c r="D1159" s="155">
        <v>0</v>
      </c>
      <c r="E1159" s="5">
        <f>0+0</f>
        <v>0</v>
      </c>
      <c r="F1159" s="155">
        <v>0</v>
      </c>
      <c r="G1159" s="59" t="e">
        <f t="shared" si="107"/>
        <v>#DIV/0!</v>
      </c>
      <c r="H1159" s="59" t="e">
        <f t="shared" si="108"/>
        <v>#DIV/0!</v>
      </c>
      <c r="I1159" s="59">
        <f>F1159/F1165</f>
        <v>0</v>
      </c>
    </row>
    <row r="1160" spans="1:9" s="14" customFormat="1" ht="16.5" customHeight="1">
      <c r="A1160" s="78">
        <v>23210</v>
      </c>
      <c r="B1160" s="479" t="s">
        <v>529</v>
      </c>
      <c r="C1160" s="480"/>
      <c r="D1160" s="155"/>
      <c r="E1160" s="5">
        <v>0</v>
      </c>
      <c r="F1160" s="155"/>
      <c r="G1160" s="59" t="e">
        <f t="shared" si="107"/>
        <v>#DIV/0!</v>
      </c>
      <c r="H1160" s="59" t="e">
        <f t="shared" si="108"/>
        <v>#DIV/0!</v>
      </c>
      <c r="I1160" s="59">
        <f>F1160/F1165</f>
        <v>0</v>
      </c>
    </row>
    <row r="1161" spans="1:9" s="14" customFormat="1" ht="16.5" customHeight="1">
      <c r="A1161" s="78"/>
      <c r="B1161" s="643" t="s">
        <v>265</v>
      </c>
      <c r="C1161" s="644"/>
      <c r="D1161" s="155"/>
      <c r="E1161" s="71">
        <f>E1140</f>
        <v>0</v>
      </c>
      <c r="F1161" s="155"/>
      <c r="G1161" s="59" t="e">
        <f t="shared" si="107"/>
        <v>#DIV/0!</v>
      </c>
      <c r="H1161" s="59" t="e">
        <f t="shared" si="108"/>
        <v>#DIV/0!</v>
      </c>
      <c r="I1161" s="59">
        <f>F1161/F1165</f>
        <v>0</v>
      </c>
    </row>
    <row r="1162" spans="1:9" s="14" customFormat="1" ht="16.5" customHeight="1">
      <c r="A1162" s="78"/>
      <c r="B1162" s="710" t="s">
        <v>438</v>
      </c>
      <c r="C1162" s="711"/>
      <c r="D1162" s="330"/>
      <c r="E1162" s="71">
        <v>0</v>
      </c>
      <c r="F1162" s="330"/>
      <c r="G1162" s="59" t="e">
        <f t="shared" si="107"/>
        <v>#DIV/0!</v>
      </c>
      <c r="H1162" s="59" t="e">
        <f t="shared" si="108"/>
        <v>#DIV/0!</v>
      </c>
      <c r="I1162" s="59">
        <f>F1162/F1165</f>
        <v>0</v>
      </c>
    </row>
    <row r="1163" spans="1:9" s="14" customFormat="1" ht="16.5" customHeight="1">
      <c r="A1163" s="78"/>
      <c r="B1163" s="455" t="s">
        <v>513</v>
      </c>
      <c r="C1163" s="490"/>
      <c r="D1163" s="330"/>
      <c r="E1163" s="71">
        <f>E1141</f>
        <v>0</v>
      </c>
      <c r="F1163" s="330"/>
      <c r="G1163" s="59" t="e">
        <f t="shared" si="107"/>
        <v>#DIV/0!</v>
      </c>
      <c r="H1163" s="59" t="e">
        <f t="shared" si="108"/>
        <v>#DIV/0!</v>
      </c>
      <c r="I1163" s="59">
        <f>F1163/F1165</f>
        <v>0</v>
      </c>
    </row>
    <row r="1164" spans="1:9" s="14" customFormat="1" ht="16.5" customHeight="1">
      <c r="A1164" s="78"/>
      <c r="B1164" s="455" t="s">
        <v>530</v>
      </c>
      <c r="C1164" s="490"/>
      <c r="D1164" s="330"/>
      <c r="E1164" s="71">
        <f>E1142</f>
        <v>35113.57</v>
      </c>
      <c r="F1164" s="330"/>
      <c r="G1164" s="59" t="e">
        <f t="shared" si="107"/>
        <v>#DIV/0!</v>
      </c>
      <c r="H1164" s="59">
        <f t="shared" si="108"/>
        <v>0</v>
      </c>
      <c r="I1164" s="59">
        <f>F1164/F1165</f>
        <v>0</v>
      </c>
    </row>
    <row r="1165" spans="1:9" s="14" customFormat="1" ht="16.5" customHeight="1">
      <c r="A1165" s="64"/>
      <c r="B1165" s="689" t="s">
        <v>80</v>
      </c>
      <c r="C1165" s="690"/>
      <c r="D1165" s="542">
        <f>D1151+D1152+D1153+D1154+D1155+D1156+D1157+D1158+D1159+D1160+D1161+D1162+D1163</f>
        <v>1057403.42</v>
      </c>
      <c r="E1165" s="542">
        <f>E1151+E1152+E1153+E1154+E1155+E1156+E1157+E1158+E1159+E1160+E1161+E1162+E1163+E1164</f>
        <v>1395113.57</v>
      </c>
      <c r="F1165" s="542">
        <f>F1151+F1152+F1153+F1154+F1155+F1156+F1157+F1158+F1159+F1160+F1161+F1162+F1163</f>
        <v>1227301.76</v>
      </c>
      <c r="G1165" s="108">
        <f t="shared" si="107"/>
        <v>1.1606750430218962</v>
      </c>
      <c r="H1165" s="108">
        <f t="shared" si="108"/>
        <v>0.8797145883972729</v>
      </c>
      <c r="I1165" s="108">
        <f>I1151+I1152+I1153+I1155+I1156+I1157+I1158+I1159</f>
        <v>1</v>
      </c>
    </row>
    <row r="1166" spans="1:9" s="14" customFormat="1" ht="17.25" customHeight="1">
      <c r="A1166" s="450"/>
      <c r="B1166" s="450"/>
      <c r="C1166" s="450"/>
      <c r="D1166" s="450"/>
      <c r="E1166" s="450"/>
      <c r="F1166" s="450"/>
      <c r="G1166" s="450"/>
      <c r="H1166" s="450"/>
      <c r="I1166" s="99"/>
    </row>
    <row r="1167" spans="1:9" s="14" customFormat="1" ht="16.5" customHeight="1">
      <c r="A1167" s="622" t="s">
        <v>734</v>
      </c>
      <c r="B1167" s="622"/>
      <c r="C1167" s="622"/>
      <c r="D1167" s="622"/>
      <c r="E1167" s="622"/>
      <c r="F1167" s="622"/>
      <c r="G1167" s="622"/>
      <c r="H1167" s="622"/>
      <c r="I1167" s="622"/>
    </row>
    <row r="1168" spans="1:9" s="14" customFormat="1" ht="16.5" customHeight="1">
      <c r="A1168" s="622" t="s">
        <v>735</v>
      </c>
      <c r="B1168" s="622"/>
      <c r="C1168" s="622"/>
      <c r="D1168" s="622"/>
      <c r="E1168" s="622"/>
      <c r="F1168" s="622"/>
      <c r="G1168" s="622"/>
      <c r="H1168" s="622"/>
      <c r="I1168" s="622"/>
    </row>
    <row r="1169" spans="1:9" s="14" customFormat="1" ht="16.5" customHeight="1">
      <c r="A1169" s="622" t="s">
        <v>736</v>
      </c>
      <c r="B1169" s="622"/>
      <c r="C1169" s="622"/>
      <c r="D1169" s="622"/>
      <c r="E1169" s="622"/>
      <c r="F1169" s="622"/>
      <c r="G1169" s="622"/>
      <c r="H1169" s="622"/>
      <c r="I1169" s="622"/>
    </row>
    <row r="1170" spans="1:9" s="14" customFormat="1" ht="16.5" customHeight="1">
      <c r="A1170" s="435"/>
      <c r="B1170" s="435" t="s">
        <v>737</v>
      </c>
      <c r="C1170" s="435"/>
      <c r="D1170" s="435"/>
      <c r="E1170" s="435"/>
      <c r="F1170" s="435"/>
      <c r="G1170" s="435"/>
      <c r="H1170" s="435"/>
      <c r="I1170" s="435"/>
    </row>
    <row r="1171" spans="1:9" s="14" customFormat="1" ht="16.5" customHeight="1">
      <c r="A1171" s="622" t="s">
        <v>573</v>
      </c>
      <c r="B1171" s="622"/>
      <c r="C1171" s="622"/>
      <c r="D1171" s="622"/>
      <c r="E1171" s="622"/>
      <c r="F1171" s="622"/>
      <c r="G1171" s="622"/>
      <c r="H1171" s="622"/>
      <c r="I1171" s="622"/>
    </row>
    <row r="1172" spans="1:9" s="14" customFormat="1" ht="16.5" customHeight="1">
      <c r="A1172" s="435"/>
      <c r="B1172" s="435"/>
      <c r="C1172" s="435"/>
      <c r="D1172" s="435"/>
      <c r="E1172" s="435"/>
      <c r="F1172" s="435"/>
      <c r="G1172" s="435"/>
      <c r="H1172" s="435"/>
      <c r="I1172" s="435"/>
    </row>
    <row r="1173" spans="1:9" s="14" customFormat="1" ht="16.5" customHeight="1">
      <c r="A1173" s="435"/>
      <c r="B1173" s="435"/>
      <c r="C1173" s="435"/>
      <c r="D1173" s="435"/>
      <c r="E1173" s="435"/>
      <c r="F1173" s="435"/>
      <c r="G1173" s="435"/>
      <c r="H1173" s="435"/>
      <c r="I1173" s="435"/>
    </row>
    <row r="1174" spans="1:9" s="14" customFormat="1" ht="16.5" customHeight="1">
      <c r="A1174" s="435"/>
      <c r="B1174" s="435"/>
      <c r="C1174" s="435"/>
      <c r="D1174" s="435"/>
      <c r="E1174" s="435"/>
      <c r="F1174" s="435"/>
      <c r="G1174" s="435"/>
      <c r="H1174" s="435"/>
      <c r="I1174" s="435"/>
    </row>
    <row r="1175" spans="1:9" s="14" customFormat="1" ht="16.5" customHeight="1">
      <c r="A1175" s="435"/>
      <c r="B1175" s="435"/>
      <c r="C1175" s="435"/>
      <c r="D1175" s="435"/>
      <c r="E1175" s="435"/>
      <c r="F1175" s="435"/>
      <c r="G1175" s="435"/>
      <c r="H1175" s="435"/>
      <c r="I1175" s="435"/>
    </row>
    <row r="1176" spans="1:9" s="14" customFormat="1" ht="16.5" customHeight="1">
      <c r="A1176" s="435"/>
      <c r="B1176" s="435"/>
      <c r="C1176" s="435"/>
      <c r="D1176" s="435"/>
      <c r="E1176" s="435"/>
      <c r="F1176" s="435"/>
      <c r="G1176" s="435"/>
      <c r="H1176" s="435"/>
      <c r="I1176" s="435"/>
    </row>
    <row r="1177" spans="1:9" s="14" customFormat="1" ht="16.5" customHeight="1">
      <c r="A1177" s="435"/>
      <c r="B1177" s="435"/>
      <c r="C1177" s="435"/>
      <c r="D1177" s="435"/>
      <c r="E1177" s="435"/>
      <c r="F1177" s="435"/>
      <c r="G1177" s="435"/>
      <c r="H1177" s="435"/>
      <c r="I1177" s="435"/>
    </row>
    <row r="1178" spans="1:9" s="14" customFormat="1" ht="16.5" customHeight="1">
      <c r="A1178" s="435"/>
      <c r="B1178" s="435"/>
      <c r="C1178" s="435"/>
      <c r="D1178" s="435"/>
      <c r="E1178" s="435"/>
      <c r="F1178" s="435"/>
      <c r="G1178" s="435"/>
      <c r="H1178" s="435"/>
      <c r="I1178" s="435"/>
    </row>
    <row r="1179" spans="1:9" s="14" customFormat="1" ht="16.5" customHeight="1">
      <c r="A1179" s="435"/>
      <c r="B1179" s="435"/>
      <c r="C1179" s="435"/>
      <c r="D1179" s="435"/>
      <c r="E1179" s="435"/>
      <c r="F1179" s="435"/>
      <c r="G1179" s="435"/>
      <c r="H1179" s="435"/>
      <c r="I1179" s="435"/>
    </row>
    <row r="1180" spans="1:9" s="14" customFormat="1" ht="16.5" customHeight="1">
      <c r="A1180" s="435"/>
      <c r="B1180" s="435"/>
      <c r="C1180" s="435"/>
      <c r="D1180" s="435"/>
      <c r="E1180" s="435"/>
      <c r="F1180" s="435"/>
      <c r="G1180" s="435"/>
      <c r="H1180" s="435"/>
      <c r="I1180" s="435"/>
    </row>
    <row r="1181" spans="1:9" s="14" customFormat="1" ht="16.5" customHeight="1">
      <c r="A1181" s="435"/>
      <c r="B1181" s="435"/>
      <c r="C1181" s="435"/>
      <c r="D1181" s="435"/>
      <c r="E1181" s="435"/>
      <c r="F1181" s="435"/>
      <c r="G1181" s="435"/>
      <c r="H1181" s="435"/>
      <c r="I1181" s="435"/>
    </row>
    <row r="1182" spans="1:9" s="14" customFormat="1" ht="16.5" customHeight="1">
      <c r="A1182" s="435"/>
      <c r="B1182" s="435"/>
      <c r="C1182" s="435"/>
      <c r="D1182" s="435"/>
      <c r="E1182" s="435"/>
      <c r="F1182" s="435"/>
      <c r="G1182" s="435"/>
      <c r="H1182" s="435"/>
      <c r="I1182" s="435"/>
    </row>
    <row r="1183" spans="1:9" s="14" customFormat="1" ht="16.5" customHeight="1">
      <c r="A1183" s="435"/>
      <c r="B1183" s="435"/>
      <c r="C1183" s="435"/>
      <c r="D1183" s="435"/>
      <c r="E1183" s="435"/>
      <c r="F1183" s="435"/>
      <c r="G1183" s="435"/>
      <c r="H1183" s="435"/>
      <c r="I1183" s="435"/>
    </row>
    <row r="1184" spans="1:9" s="14" customFormat="1" ht="16.5" customHeight="1">
      <c r="A1184" s="435"/>
      <c r="B1184" s="435"/>
      <c r="C1184" s="435"/>
      <c r="D1184" s="435"/>
      <c r="E1184" s="435"/>
      <c r="F1184" s="435"/>
      <c r="G1184" s="435"/>
      <c r="H1184" s="435"/>
      <c r="I1184" s="193">
        <v>20</v>
      </c>
    </row>
    <row r="1185" spans="1:9" s="14" customFormat="1" ht="16.5" customHeight="1">
      <c r="A1185" s="435"/>
      <c r="B1185" s="435"/>
      <c r="C1185" s="435"/>
      <c r="D1185" s="435"/>
      <c r="E1185" s="435"/>
      <c r="F1185" s="435"/>
      <c r="G1185" s="435"/>
      <c r="H1185" s="435"/>
      <c r="I1185" s="435"/>
    </row>
    <row r="1186" spans="1:9" s="14" customFormat="1" ht="16.5" customHeight="1">
      <c r="A1186" s="622" t="s">
        <v>408</v>
      </c>
      <c r="B1186" s="622"/>
      <c r="C1186" s="622"/>
      <c r="D1186" s="622"/>
      <c r="E1186" s="622"/>
      <c r="F1186" s="622"/>
      <c r="G1186" s="622"/>
      <c r="H1186" s="622"/>
      <c r="I1186" s="622"/>
    </row>
    <row r="1187" spans="1:9" s="14" customFormat="1" ht="16.5" customHeight="1">
      <c r="A1187" s="622" t="s">
        <v>380</v>
      </c>
      <c r="B1187" s="622"/>
      <c r="C1187" s="622"/>
      <c r="D1187" s="622"/>
      <c r="E1187" s="622"/>
      <c r="F1187" s="622"/>
      <c r="G1187" s="622"/>
      <c r="H1187" s="622"/>
      <c r="I1187" s="622"/>
    </row>
    <row r="1188" spans="1:9" s="14" customFormat="1" ht="14.25" customHeight="1">
      <c r="A1188" s="435"/>
      <c r="B1188" s="435"/>
      <c r="C1188" s="435"/>
      <c r="D1188" s="435"/>
      <c r="E1188" s="609" t="s">
        <v>81</v>
      </c>
      <c r="F1188" s="435"/>
      <c r="G1188" s="435"/>
      <c r="H1188" s="435"/>
      <c r="I1188" s="435"/>
    </row>
    <row r="1189" spans="1:9" s="14" customFormat="1" ht="14.25" customHeight="1">
      <c r="A1189" s="161"/>
      <c r="B1189" s="183"/>
      <c r="C1189" s="12"/>
      <c r="D1189" s="450"/>
      <c r="E1189" s="609"/>
      <c r="F1189" s="450"/>
      <c r="G1189" s="161"/>
      <c r="H1189" s="450"/>
      <c r="I1189" s="450"/>
    </row>
    <row r="1190" spans="1:9" s="14" customFormat="1" ht="16.5" customHeight="1">
      <c r="A1190" s="482" t="s">
        <v>44</v>
      </c>
      <c r="B1190" s="610" t="s">
        <v>45</v>
      </c>
      <c r="C1190" s="611"/>
      <c r="D1190" s="332" t="s">
        <v>82</v>
      </c>
      <c r="E1190" s="445" t="s">
        <v>148</v>
      </c>
      <c r="F1190" s="34" t="s">
        <v>83</v>
      </c>
      <c r="G1190" s="614" t="s">
        <v>48</v>
      </c>
      <c r="H1190" s="615"/>
      <c r="I1190" s="616" t="s">
        <v>49</v>
      </c>
    </row>
    <row r="1191" spans="1:9" s="14" customFormat="1" ht="16.5" customHeight="1">
      <c r="A1191" s="19" t="s">
        <v>50</v>
      </c>
      <c r="B1191" s="612"/>
      <c r="C1191" s="613"/>
      <c r="D1191" s="333" t="s">
        <v>568</v>
      </c>
      <c r="E1191" s="35" t="s">
        <v>616</v>
      </c>
      <c r="F1191" s="35" t="s">
        <v>656</v>
      </c>
      <c r="G1191" s="20" t="s">
        <v>51</v>
      </c>
      <c r="H1191" s="20" t="s">
        <v>52</v>
      </c>
      <c r="I1191" s="617"/>
    </row>
    <row r="1192" spans="1:9" s="14" customFormat="1" ht="16.5" customHeight="1">
      <c r="A1192" s="120">
        <v>1</v>
      </c>
      <c r="B1192" s="706">
        <v>2</v>
      </c>
      <c r="C1192" s="707"/>
      <c r="D1192" s="123">
        <v>3</v>
      </c>
      <c r="E1192" s="123">
        <v>4</v>
      </c>
      <c r="F1192" s="123">
        <v>5</v>
      </c>
      <c r="G1192" s="123">
        <v>6</v>
      </c>
      <c r="H1192" s="123">
        <v>7</v>
      </c>
      <c r="I1192" s="124">
        <v>8</v>
      </c>
    </row>
    <row r="1193" spans="1:9" s="14" customFormat="1" ht="16.5" customHeight="1">
      <c r="A1193" s="464">
        <v>16019</v>
      </c>
      <c r="B1193" s="689" t="s">
        <v>53</v>
      </c>
      <c r="C1193" s="690"/>
      <c r="D1193" s="128">
        <v>200929</v>
      </c>
      <c r="E1193" s="381">
        <v>282000</v>
      </c>
      <c r="F1193" s="128">
        <v>281619.48</v>
      </c>
      <c r="G1193" s="118">
        <f t="shared" ref="G1193:G1198" si="109">F1193/D1193</f>
        <v>1.4015870282537612</v>
      </c>
      <c r="H1193" s="118">
        <f t="shared" ref="H1193:H1198" si="110">F1193/E1193</f>
        <v>0.99865063829787226</v>
      </c>
      <c r="I1193" s="108">
        <f>F1193/F1225</f>
        <v>0.22946229621637632</v>
      </c>
    </row>
    <row r="1194" spans="1:9" s="14" customFormat="1" ht="16.5" customHeight="1">
      <c r="A1194" s="464">
        <v>163</v>
      </c>
      <c r="B1194" s="689" t="s">
        <v>16</v>
      </c>
      <c r="C1194" s="690"/>
      <c r="D1194" s="128">
        <f t="shared" ref="D1194" si="111">D1195+D1196+D1197</f>
        <v>0</v>
      </c>
      <c r="E1194" s="128">
        <f t="shared" ref="E1194:F1194" si="112">E1195+E1196+E1197</f>
        <v>10000</v>
      </c>
      <c r="F1194" s="128">
        <f t="shared" si="112"/>
        <v>9200</v>
      </c>
      <c r="G1194" s="118" t="e">
        <f t="shared" si="109"/>
        <v>#DIV/0!</v>
      </c>
      <c r="H1194" s="118">
        <f t="shared" si="110"/>
        <v>0.92</v>
      </c>
      <c r="I1194" s="41">
        <f>F1194/F1225</f>
        <v>7.496118965884967E-3</v>
      </c>
    </row>
    <row r="1195" spans="1:9" s="14" customFormat="1" ht="16.5" customHeight="1">
      <c r="A1195" s="186">
        <v>16319</v>
      </c>
      <c r="B1195" s="700" t="s">
        <v>161</v>
      </c>
      <c r="C1195" s="701"/>
      <c r="D1195" s="5">
        <v>0</v>
      </c>
      <c r="E1195" s="5">
        <v>0</v>
      </c>
      <c r="F1195" s="5">
        <v>0</v>
      </c>
      <c r="G1195" s="113" t="e">
        <f t="shared" si="109"/>
        <v>#DIV/0!</v>
      </c>
      <c r="H1195" s="113" t="e">
        <f t="shared" si="110"/>
        <v>#DIV/0!</v>
      </c>
      <c r="I1195" s="48">
        <f>F1195/F1194</f>
        <v>0</v>
      </c>
    </row>
    <row r="1196" spans="1:9" s="14" customFormat="1" ht="16.5" customHeight="1">
      <c r="A1196" s="186">
        <v>16519</v>
      </c>
      <c r="B1196" s="700" t="s">
        <v>162</v>
      </c>
      <c r="C1196" s="701"/>
      <c r="D1196" s="5">
        <v>0</v>
      </c>
      <c r="E1196" s="5">
        <v>10000</v>
      </c>
      <c r="F1196" s="5">
        <v>9200</v>
      </c>
      <c r="G1196" s="113" t="e">
        <f t="shared" si="109"/>
        <v>#DIV/0!</v>
      </c>
      <c r="H1196" s="113">
        <f t="shared" si="110"/>
        <v>0.92</v>
      </c>
      <c r="I1196" s="48">
        <f>F1196/F1194</f>
        <v>1</v>
      </c>
    </row>
    <row r="1197" spans="1:9" s="14" customFormat="1" ht="16.5" customHeight="1">
      <c r="A1197" s="186">
        <v>16559</v>
      </c>
      <c r="B1197" s="700" t="s">
        <v>163</v>
      </c>
      <c r="C1197" s="701"/>
      <c r="D1197" s="5">
        <v>0</v>
      </c>
      <c r="E1197" s="5">
        <v>0</v>
      </c>
      <c r="F1197" s="5">
        <v>0</v>
      </c>
      <c r="G1197" s="113" t="e">
        <f t="shared" si="109"/>
        <v>#DIV/0!</v>
      </c>
      <c r="H1197" s="113" t="e">
        <f t="shared" si="110"/>
        <v>#DIV/0!</v>
      </c>
      <c r="I1197" s="48">
        <f>F1197/F1194</f>
        <v>0</v>
      </c>
    </row>
    <row r="1198" spans="1:9" s="14" customFormat="1" ht="16.5" customHeight="1">
      <c r="A1198" s="464">
        <v>16637</v>
      </c>
      <c r="B1198" s="689" t="s">
        <v>60</v>
      </c>
      <c r="C1198" s="690"/>
      <c r="D1198" s="128">
        <v>0</v>
      </c>
      <c r="E1198" s="128">
        <v>0</v>
      </c>
      <c r="F1198" s="128">
        <v>0</v>
      </c>
      <c r="G1198" s="118" t="e">
        <f t="shared" si="109"/>
        <v>#DIV/0!</v>
      </c>
      <c r="H1198" s="118" t="e">
        <f t="shared" si="110"/>
        <v>#DIV/0!</v>
      </c>
      <c r="I1198" s="41">
        <f>F1198/F1225</f>
        <v>0</v>
      </c>
    </row>
    <row r="1199" spans="1:9" s="14" customFormat="1" ht="17.25" customHeight="1">
      <c r="I1199" s="193"/>
    </row>
    <row r="1200" spans="1:9" s="14" customFormat="1" ht="16.5" customHeight="1">
      <c r="A1200" s="464">
        <v>16795</v>
      </c>
      <c r="B1200" s="689" t="s">
        <v>61</v>
      </c>
      <c r="C1200" s="690"/>
      <c r="D1200" s="128">
        <v>0</v>
      </c>
      <c r="E1200" s="128">
        <v>0</v>
      </c>
      <c r="F1200" s="128">
        <v>0</v>
      </c>
      <c r="G1200" s="118" t="e">
        <f t="shared" ref="G1200:G1225" si="113">F1200/D1200</f>
        <v>#DIV/0!</v>
      </c>
      <c r="H1200" s="118" t="e">
        <f t="shared" ref="H1200:H1225" si="114">F1200/E1200</f>
        <v>#DIV/0!</v>
      </c>
      <c r="I1200" s="41">
        <f>F1200/F1225</f>
        <v>0</v>
      </c>
    </row>
    <row r="1201" spans="1:9" s="14" customFormat="1" ht="16.5" customHeight="1">
      <c r="A1201" s="464">
        <v>16919</v>
      </c>
      <c r="B1201" s="689" t="s">
        <v>62</v>
      </c>
      <c r="C1201" s="690"/>
      <c r="D1201" s="128">
        <v>0</v>
      </c>
      <c r="E1201" s="128">
        <v>0</v>
      </c>
      <c r="F1201" s="128">
        <v>0</v>
      </c>
      <c r="G1201" s="118" t="e">
        <f t="shared" si="113"/>
        <v>#DIV/0!</v>
      </c>
      <c r="H1201" s="118" t="e">
        <f t="shared" si="114"/>
        <v>#DIV/0!</v>
      </c>
      <c r="I1201" s="41">
        <f>F1201/F1225</f>
        <v>0</v>
      </c>
    </row>
    <row r="1202" spans="1:9" s="14" customFormat="1" ht="16.5" customHeight="1">
      <c r="A1202" s="464">
        <v>17519</v>
      </c>
      <c r="B1202" s="689" t="s">
        <v>22</v>
      </c>
      <c r="C1202" s="690"/>
      <c r="D1202" s="128">
        <v>0</v>
      </c>
      <c r="E1202" s="128">
        <v>0</v>
      </c>
      <c r="F1202" s="128">
        <v>0</v>
      </c>
      <c r="G1202" s="118" t="e">
        <f t="shared" si="113"/>
        <v>#DIV/0!</v>
      </c>
      <c r="H1202" s="118" t="e">
        <f t="shared" si="114"/>
        <v>#DIV/0!</v>
      </c>
      <c r="I1202" s="41">
        <f>F1202/F1225</f>
        <v>0</v>
      </c>
    </row>
    <row r="1203" spans="1:9" s="14" customFormat="1" ht="16.5" customHeight="1">
      <c r="A1203" s="464">
        <v>180</v>
      </c>
      <c r="B1203" s="689" t="s">
        <v>267</v>
      </c>
      <c r="C1203" s="690"/>
      <c r="D1203" s="128">
        <v>0</v>
      </c>
      <c r="E1203" s="128">
        <v>0</v>
      </c>
      <c r="F1203" s="128">
        <v>0</v>
      </c>
      <c r="G1203" s="118" t="e">
        <f t="shared" si="113"/>
        <v>#DIV/0!</v>
      </c>
      <c r="H1203" s="118" t="e">
        <f t="shared" si="114"/>
        <v>#DIV/0!</v>
      </c>
      <c r="I1203" s="41">
        <f>F1203/F1225</f>
        <v>0</v>
      </c>
    </row>
    <row r="1204" spans="1:9" s="14" customFormat="1" ht="16.5" customHeight="1">
      <c r="A1204" s="186">
        <v>18019</v>
      </c>
      <c r="B1204" s="700" t="s">
        <v>165</v>
      </c>
      <c r="C1204" s="701"/>
      <c r="D1204" s="115">
        <v>0</v>
      </c>
      <c r="E1204" s="5">
        <v>0</v>
      </c>
      <c r="F1204" s="115">
        <v>0</v>
      </c>
      <c r="G1204" s="113" t="e">
        <f t="shared" si="113"/>
        <v>#DIV/0!</v>
      </c>
      <c r="H1204" s="113" t="e">
        <f t="shared" si="114"/>
        <v>#DIV/0!</v>
      </c>
      <c r="I1204" s="48" t="e">
        <f>F1204/F1203</f>
        <v>#DIV/0!</v>
      </c>
    </row>
    <row r="1205" spans="1:9" s="14" customFormat="1" ht="16.5" customHeight="1">
      <c r="A1205" s="186">
        <v>18295</v>
      </c>
      <c r="B1205" s="700" t="s">
        <v>166</v>
      </c>
      <c r="C1205" s="701"/>
      <c r="D1205" s="115">
        <v>0</v>
      </c>
      <c r="E1205" s="5">
        <v>0</v>
      </c>
      <c r="F1205" s="115">
        <v>0</v>
      </c>
      <c r="G1205" s="113" t="e">
        <f t="shared" si="113"/>
        <v>#DIV/0!</v>
      </c>
      <c r="H1205" s="113" t="e">
        <f t="shared" si="114"/>
        <v>#DIV/0!</v>
      </c>
      <c r="I1205" s="48" t="e">
        <f>F1205/F1203</f>
        <v>#DIV/0!</v>
      </c>
    </row>
    <row r="1206" spans="1:9" s="14" customFormat="1" ht="16.5" customHeight="1">
      <c r="A1206" s="464">
        <v>19595</v>
      </c>
      <c r="B1206" s="689" t="s">
        <v>167</v>
      </c>
      <c r="C1206" s="690"/>
      <c r="D1206" s="128">
        <v>0</v>
      </c>
      <c r="E1206" s="128">
        <v>0</v>
      </c>
      <c r="F1206" s="128">
        <v>0</v>
      </c>
      <c r="G1206" s="118" t="e">
        <f t="shared" si="113"/>
        <v>#DIV/0!</v>
      </c>
      <c r="H1206" s="118" t="e">
        <f t="shared" si="114"/>
        <v>#DIV/0!</v>
      </c>
      <c r="I1206" s="41">
        <f>F1206/F1225</f>
        <v>0</v>
      </c>
    </row>
    <row r="1207" spans="1:9" s="14" customFormat="1" ht="16.5" customHeight="1">
      <c r="A1207" s="464">
        <v>47019</v>
      </c>
      <c r="B1207" s="689" t="s">
        <v>67</v>
      </c>
      <c r="C1207" s="690"/>
      <c r="D1207" s="128">
        <v>304309.63</v>
      </c>
      <c r="E1207" s="128">
        <v>500000</v>
      </c>
      <c r="F1207" s="128">
        <v>495850.76</v>
      </c>
      <c r="G1207" s="118">
        <f t="shared" si="113"/>
        <v>1.629428421308915</v>
      </c>
      <c r="H1207" s="118">
        <f t="shared" si="114"/>
        <v>0.99170152</v>
      </c>
      <c r="I1207" s="41">
        <f>F1207/F1225</f>
        <v>0.40401698763961685</v>
      </c>
    </row>
    <row r="1208" spans="1:9" s="14" customFormat="1" ht="16.5" customHeight="1">
      <c r="A1208" s="464">
        <v>48019</v>
      </c>
      <c r="B1208" s="689" t="s">
        <v>68</v>
      </c>
      <c r="C1208" s="690"/>
      <c r="D1208" s="128">
        <v>94884.79</v>
      </c>
      <c r="E1208" s="128">
        <v>130596.57</v>
      </c>
      <c r="F1208" s="128">
        <v>121501.52</v>
      </c>
      <c r="G1208" s="118">
        <f t="shared" si="113"/>
        <v>1.2805162977122047</v>
      </c>
      <c r="H1208" s="118">
        <f t="shared" si="114"/>
        <v>0.93035766559565847</v>
      </c>
      <c r="I1208" s="41">
        <f>F1208/F1225</f>
        <v>9.8998896571288228E-2</v>
      </c>
    </row>
    <row r="1209" spans="1:9" s="14" customFormat="1" ht="16.5" customHeight="1">
      <c r="A1209" s="464">
        <v>650</v>
      </c>
      <c r="B1209" s="689" t="s">
        <v>28</v>
      </c>
      <c r="C1209" s="690"/>
      <c r="D1209" s="128">
        <v>0</v>
      </c>
      <c r="E1209" s="128">
        <v>0</v>
      </c>
      <c r="F1209" s="128">
        <v>0</v>
      </c>
      <c r="G1209" s="118" t="e">
        <f t="shared" si="113"/>
        <v>#DIV/0!</v>
      </c>
      <c r="H1209" s="118" t="e">
        <f t="shared" si="114"/>
        <v>#DIV/0!</v>
      </c>
      <c r="I1209" s="41">
        <f>F1209/F1225</f>
        <v>0</v>
      </c>
    </row>
    <row r="1210" spans="1:9" s="14" customFormat="1" ht="16.5" customHeight="1">
      <c r="A1210" s="186">
        <v>65095</v>
      </c>
      <c r="B1210" s="700" t="s">
        <v>168</v>
      </c>
      <c r="C1210" s="701"/>
      <c r="D1210" s="5">
        <v>0</v>
      </c>
      <c r="E1210" s="5">
        <v>0</v>
      </c>
      <c r="F1210" s="5">
        <v>0</v>
      </c>
      <c r="G1210" s="113" t="e">
        <f t="shared" si="113"/>
        <v>#DIV/0!</v>
      </c>
      <c r="H1210" s="113" t="e">
        <f t="shared" si="114"/>
        <v>#DIV/0!</v>
      </c>
      <c r="I1210" s="48" t="e">
        <f>F1210/F1209</f>
        <v>#DIV/0!</v>
      </c>
    </row>
    <row r="1211" spans="1:9" s="14" customFormat="1" ht="16.5" customHeight="1">
      <c r="A1211" s="186">
        <v>65495</v>
      </c>
      <c r="B1211" s="700" t="s">
        <v>169</v>
      </c>
      <c r="C1211" s="701"/>
      <c r="D1211" s="5">
        <v>0</v>
      </c>
      <c r="E1211" s="5">
        <v>0</v>
      </c>
      <c r="F1211" s="5">
        <v>0</v>
      </c>
      <c r="G1211" s="113" t="e">
        <f t="shared" si="113"/>
        <v>#DIV/0!</v>
      </c>
      <c r="H1211" s="113" t="e">
        <f t="shared" si="114"/>
        <v>#DIV/0!</v>
      </c>
      <c r="I1211" s="48" t="e">
        <f>F1211/F1209</f>
        <v>#DIV/0!</v>
      </c>
    </row>
    <row r="1212" spans="1:9" s="14" customFormat="1" ht="16.5" customHeight="1">
      <c r="A1212" s="464">
        <v>66100</v>
      </c>
      <c r="B1212" s="689" t="s">
        <v>70</v>
      </c>
      <c r="C1212" s="690"/>
      <c r="D1212" s="128">
        <v>0</v>
      </c>
      <c r="E1212" s="128">
        <v>0</v>
      </c>
      <c r="F1212" s="128">
        <v>0</v>
      </c>
      <c r="G1212" s="118" t="e">
        <f t="shared" si="113"/>
        <v>#DIV/0!</v>
      </c>
      <c r="H1212" s="118" t="e">
        <f t="shared" si="114"/>
        <v>#DIV/0!</v>
      </c>
      <c r="I1212" s="41">
        <f>F1212/F1225</f>
        <v>0</v>
      </c>
    </row>
    <row r="1213" spans="1:9" s="14" customFormat="1" ht="16.5" customHeight="1">
      <c r="A1213" s="464"/>
      <c r="B1213" s="689" t="s">
        <v>71</v>
      </c>
      <c r="C1213" s="690"/>
      <c r="D1213" s="335">
        <f>D1214+D1215</f>
        <v>47150</v>
      </c>
      <c r="E1213" s="128">
        <f>E1214+E1215</f>
        <v>63000</v>
      </c>
      <c r="F1213" s="335">
        <f>F1214+F1215</f>
        <v>39600</v>
      </c>
      <c r="G1213" s="118">
        <f t="shared" si="113"/>
        <v>0.83987274655355248</v>
      </c>
      <c r="H1213" s="118">
        <f t="shared" si="114"/>
        <v>0.62857142857142856</v>
      </c>
      <c r="I1213" s="41">
        <f>F1213/F1225</f>
        <v>3.2265903374896161E-2</v>
      </c>
    </row>
    <row r="1214" spans="1:9" s="14" customFormat="1" ht="16.5" customHeight="1">
      <c r="A1214" s="186">
        <v>73028</v>
      </c>
      <c r="B1214" s="700" t="s">
        <v>170</v>
      </c>
      <c r="C1214" s="701"/>
      <c r="D1214" s="5">
        <v>0</v>
      </c>
      <c r="E1214" s="126">
        <v>0</v>
      </c>
      <c r="F1214" s="5">
        <v>0</v>
      </c>
      <c r="G1214" s="113" t="e">
        <f t="shared" si="113"/>
        <v>#DIV/0!</v>
      </c>
      <c r="H1214" s="113" t="e">
        <f t="shared" si="114"/>
        <v>#DIV/0!</v>
      </c>
      <c r="I1214" s="48">
        <f>F1214/F1213</f>
        <v>0</v>
      </c>
    </row>
    <row r="1215" spans="1:9" s="14" customFormat="1" ht="16.5" customHeight="1">
      <c r="A1215" s="186">
        <v>74100</v>
      </c>
      <c r="B1215" s="700" t="s">
        <v>171</v>
      </c>
      <c r="C1215" s="701"/>
      <c r="D1215" s="5">
        <v>47150</v>
      </c>
      <c r="E1215" s="5">
        <v>63000</v>
      </c>
      <c r="F1215" s="5">
        <v>39600</v>
      </c>
      <c r="G1215" s="113">
        <f t="shared" si="113"/>
        <v>0.83987274655355248</v>
      </c>
      <c r="H1215" s="113">
        <f t="shared" si="114"/>
        <v>0.62857142857142856</v>
      </c>
      <c r="I1215" s="48">
        <f>F1215/F1213</f>
        <v>1</v>
      </c>
    </row>
    <row r="1216" spans="1:9" s="14" customFormat="1" ht="16.5" customHeight="1">
      <c r="A1216" s="337">
        <v>75591</v>
      </c>
      <c r="B1216" s="689" t="s">
        <v>172</v>
      </c>
      <c r="C1216" s="690"/>
      <c r="D1216" s="128">
        <v>89700</v>
      </c>
      <c r="E1216" s="335">
        <v>90000</v>
      </c>
      <c r="F1216" s="128">
        <v>90000</v>
      </c>
      <c r="G1216" s="118">
        <f t="shared" si="113"/>
        <v>1.0033444816053512</v>
      </c>
      <c r="H1216" s="118">
        <f t="shared" si="114"/>
        <v>1</v>
      </c>
      <c r="I1216" s="41">
        <f>F1216/F1225</f>
        <v>7.3331598579309459E-2</v>
      </c>
    </row>
    <row r="1217" spans="1:9" s="14" customFormat="1" ht="16.5" customHeight="1">
      <c r="A1217" s="464">
        <v>85019</v>
      </c>
      <c r="B1217" s="689" t="s">
        <v>36</v>
      </c>
      <c r="C1217" s="690"/>
      <c r="D1217" s="128">
        <f t="shared" ref="D1217" si="115">D1218+D1219</f>
        <v>320430</v>
      </c>
      <c r="E1217" s="128">
        <f t="shared" ref="E1217:F1217" si="116">E1218+E1219</f>
        <v>319517</v>
      </c>
      <c r="F1217" s="128">
        <f t="shared" si="116"/>
        <v>189530</v>
      </c>
      <c r="G1217" s="118">
        <f t="shared" si="113"/>
        <v>0.59148644009612084</v>
      </c>
      <c r="H1217" s="118">
        <f t="shared" si="114"/>
        <v>0.59317657589424033</v>
      </c>
      <c r="I1217" s="41">
        <f>F1217/F1225</f>
        <v>0.15442819865262802</v>
      </c>
    </row>
    <row r="1218" spans="1:9" s="14" customFormat="1" ht="16.5" customHeight="1">
      <c r="A1218" s="325">
        <v>85019</v>
      </c>
      <c r="B1218" s="700" t="s">
        <v>476</v>
      </c>
      <c r="C1218" s="701"/>
      <c r="D1218" s="5">
        <v>306930</v>
      </c>
      <c r="E1218" s="5">
        <v>269870</v>
      </c>
      <c r="F1218" s="5">
        <v>189530</v>
      </c>
      <c r="G1218" s="113">
        <f t="shared" si="113"/>
        <v>0.61750236210210796</v>
      </c>
      <c r="H1218" s="113">
        <f t="shared" si="114"/>
        <v>0.70230110794086043</v>
      </c>
      <c r="I1218" s="48">
        <f>F1218/F1217</f>
        <v>1</v>
      </c>
    </row>
    <row r="1219" spans="1:9" s="14" customFormat="1" ht="16.5" customHeight="1">
      <c r="A1219" s="325">
        <v>85184</v>
      </c>
      <c r="B1219" s="700" t="s">
        <v>477</v>
      </c>
      <c r="C1219" s="701"/>
      <c r="D1219" s="5">
        <v>13500</v>
      </c>
      <c r="E1219" s="5">
        <v>49647</v>
      </c>
      <c r="F1219" s="5">
        <v>0</v>
      </c>
      <c r="G1219" s="113">
        <f t="shared" si="113"/>
        <v>0</v>
      </c>
      <c r="H1219" s="113">
        <f t="shared" si="114"/>
        <v>0</v>
      </c>
      <c r="I1219" s="48">
        <f>F1219/F1217</f>
        <v>0</v>
      </c>
    </row>
    <row r="1220" spans="1:9" s="14" customFormat="1" ht="16.5" customHeight="1">
      <c r="A1220" s="464"/>
      <c r="B1220" s="689" t="s">
        <v>75</v>
      </c>
      <c r="C1220" s="690"/>
      <c r="D1220" s="128">
        <f>D1221+D1222+D1223+D1224</f>
        <v>0</v>
      </c>
      <c r="E1220" s="128">
        <f>E1221+E1222+E1223+E1224</f>
        <v>0</v>
      </c>
      <c r="F1220" s="128">
        <f>F1221+F1222+F1223+F1224</f>
        <v>0</v>
      </c>
      <c r="G1220" s="118" t="e">
        <f t="shared" si="113"/>
        <v>#DIV/0!</v>
      </c>
      <c r="H1220" s="118" t="e">
        <f t="shared" si="114"/>
        <v>#DIV/0!</v>
      </c>
      <c r="I1220" s="41">
        <f>F1220/F1225</f>
        <v>0</v>
      </c>
    </row>
    <row r="1221" spans="1:9" s="14" customFormat="1" ht="16.5" customHeight="1">
      <c r="A1221" s="186">
        <v>92095</v>
      </c>
      <c r="B1221" s="700" t="s">
        <v>173</v>
      </c>
      <c r="C1221" s="701"/>
      <c r="D1221" s="5">
        <v>0</v>
      </c>
      <c r="E1221" s="5">
        <v>0</v>
      </c>
      <c r="F1221" s="5">
        <v>0</v>
      </c>
      <c r="G1221" s="113" t="e">
        <f t="shared" si="113"/>
        <v>#DIV/0!</v>
      </c>
      <c r="H1221" s="113" t="e">
        <f t="shared" si="114"/>
        <v>#DIV/0!</v>
      </c>
      <c r="I1221" s="48" t="e">
        <f>F1221/F1220</f>
        <v>#DIV/0!</v>
      </c>
    </row>
    <row r="1222" spans="1:9" s="14" customFormat="1" ht="16.5" customHeight="1">
      <c r="A1222" s="186">
        <v>92570</v>
      </c>
      <c r="B1222" s="700" t="s">
        <v>174</v>
      </c>
      <c r="C1222" s="701"/>
      <c r="D1222" s="5">
        <v>0</v>
      </c>
      <c r="E1222" s="5">
        <v>0</v>
      </c>
      <c r="F1222" s="5">
        <v>0</v>
      </c>
      <c r="G1222" s="113" t="e">
        <f t="shared" si="113"/>
        <v>#DIV/0!</v>
      </c>
      <c r="H1222" s="113" t="e">
        <f t="shared" si="114"/>
        <v>#DIV/0!</v>
      </c>
      <c r="I1222" s="48" t="e">
        <f>F1222/F1220</f>
        <v>#DIV/0!</v>
      </c>
    </row>
    <row r="1223" spans="1:9" s="14" customFormat="1" ht="16.5" customHeight="1">
      <c r="A1223" s="186">
        <v>93540</v>
      </c>
      <c r="B1223" s="700" t="s">
        <v>175</v>
      </c>
      <c r="C1223" s="701"/>
      <c r="D1223" s="5">
        <v>0</v>
      </c>
      <c r="E1223" s="5">
        <v>0</v>
      </c>
      <c r="F1223" s="5">
        <v>0</v>
      </c>
      <c r="G1223" s="113" t="e">
        <f t="shared" si="113"/>
        <v>#DIV/0!</v>
      </c>
      <c r="H1223" s="113" t="e">
        <f t="shared" si="114"/>
        <v>#DIV/0!</v>
      </c>
      <c r="I1223" s="48" t="e">
        <f>F1223/F1220</f>
        <v>#DIV/0!</v>
      </c>
    </row>
    <row r="1224" spans="1:9" s="14" customFormat="1" ht="16.5" customHeight="1">
      <c r="A1224" s="186">
        <v>94740</v>
      </c>
      <c r="B1224" s="700" t="s">
        <v>176</v>
      </c>
      <c r="C1224" s="701"/>
      <c r="D1224" s="5">
        <v>0</v>
      </c>
      <c r="E1224" s="5">
        <v>0</v>
      </c>
      <c r="F1224" s="5">
        <v>0</v>
      </c>
      <c r="G1224" s="113" t="e">
        <f t="shared" si="113"/>
        <v>#DIV/0!</v>
      </c>
      <c r="H1224" s="113" t="e">
        <f t="shared" si="114"/>
        <v>#DIV/0!</v>
      </c>
      <c r="I1224" s="48" t="e">
        <f>F1224/F1220</f>
        <v>#DIV/0!</v>
      </c>
    </row>
    <row r="1225" spans="1:9" s="14" customFormat="1" ht="16.5" customHeight="1">
      <c r="A1225" s="464"/>
      <c r="B1225" s="471" t="s">
        <v>80</v>
      </c>
      <c r="C1225" s="472"/>
      <c r="D1225" s="338">
        <f>D1193+D1194+D1198+D1200+D1201+D1202+D1203+D1205+D1206+D1207+D1208+D1209+D1211+D1212+D1213+D1216+D1217+D1220</f>
        <v>1057403.42</v>
      </c>
      <c r="E1225" s="338">
        <f>E1193+E1194+E1198+E1200+E1201+E1202+E1203+E1206+E1207+E1208+E1209+E1212+E1213+E1216+E1217+E1220</f>
        <v>1395113.57</v>
      </c>
      <c r="F1225" s="338">
        <f>F1193+F1194+F1198+F1200+F1201+F1202+F1203+F1205+F1206+F1207+F1208+F1209+F1211+F1212+F1213+F1216+F1217+F1220</f>
        <v>1227301.76</v>
      </c>
      <c r="G1225" s="118">
        <f t="shared" si="113"/>
        <v>1.1606750430218962</v>
      </c>
      <c r="H1225" s="118">
        <f t="shared" si="114"/>
        <v>0.8797145883972729</v>
      </c>
      <c r="I1225" s="41">
        <f>I1193+I1194+I1198+I1200+I1201+I1202+I1203+I1206+I1207+I1208+I1209+I1212+I1213+I1216+I1217+I1220</f>
        <v>1</v>
      </c>
    </row>
    <row r="1226" spans="1:9" s="14" customFormat="1" ht="16.5" customHeight="1">
      <c r="A1226" s="273"/>
      <c r="B1226" s="129"/>
      <c r="C1226" s="130"/>
      <c r="D1226" s="130"/>
      <c r="E1226" s="159"/>
      <c r="F1226" s="132"/>
      <c r="G1226" s="450"/>
      <c r="H1226" s="12"/>
      <c r="I1226" s="12"/>
    </row>
    <row r="1227" spans="1:9" s="14" customFormat="1" ht="16.5" customHeight="1">
      <c r="A1227" s="17"/>
      <c r="B1227" s="708" t="s">
        <v>738</v>
      </c>
      <c r="C1227" s="708"/>
      <c r="D1227" s="708"/>
      <c r="E1227" s="708"/>
      <c r="F1227" s="708"/>
      <c r="G1227" s="708"/>
      <c r="H1227" s="708"/>
      <c r="I1227" s="708"/>
    </row>
    <row r="1228" spans="1:9" s="14" customFormat="1" ht="16.5" customHeight="1">
      <c r="A1228" s="708" t="s">
        <v>739</v>
      </c>
      <c r="B1228" s="708"/>
      <c r="C1228" s="708"/>
      <c r="D1228" s="708"/>
      <c r="E1228" s="708"/>
      <c r="F1228" s="708"/>
      <c r="G1228" s="708"/>
      <c r="H1228" s="708"/>
      <c r="I1228" s="708"/>
    </row>
    <row r="1229" spans="1:9" s="14" customFormat="1" ht="16.5" customHeight="1">
      <c r="A1229" s="443"/>
      <c r="B1229" s="443"/>
      <c r="C1229" s="443"/>
      <c r="D1229" s="443"/>
      <c r="E1229" s="443"/>
      <c r="F1229" s="443"/>
      <c r="G1229" s="443"/>
      <c r="H1229" s="443"/>
      <c r="I1229" s="443"/>
    </row>
    <row r="1230" spans="1:9" s="14" customFormat="1" ht="16.5" customHeight="1">
      <c r="A1230" s="443"/>
      <c r="B1230" s="443"/>
      <c r="C1230" s="443"/>
      <c r="D1230" s="443"/>
      <c r="E1230" s="443"/>
      <c r="F1230" s="443"/>
      <c r="G1230" s="443"/>
      <c r="H1230" s="443"/>
      <c r="I1230" s="443"/>
    </row>
    <row r="1231" spans="1:9" s="14" customFormat="1" ht="16.5" customHeight="1">
      <c r="A1231" s="443"/>
      <c r="B1231" s="443"/>
      <c r="C1231" s="443"/>
      <c r="D1231" s="443"/>
      <c r="E1231" s="443"/>
      <c r="F1231" s="443"/>
      <c r="G1231" s="443"/>
      <c r="H1231" s="443"/>
      <c r="I1231" s="443"/>
    </row>
    <row r="1232" spans="1:9" s="14" customFormat="1" ht="16.5" customHeight="1">
      <c r="A1232" s="443"/>
      <c r="B1232" s="443"/>
      <c r="C1232" s="443"/>
      <c r="D1232" s="443"/>
      <c r="E1232" s="443"/>
      <c r="F1232" s="443"/>
      <c r="G1232" s="443"/>
      <c r="H1232" s="443"/>
      <c r="I1232" s="443"/>
    </row>
    <row r="1233" spans="1:9" s="14" customFormat="1" ht="16.5" customHeight="1">
      <c r="A1233" s="443"/>
      <c r="B1233" s="443"/>
      <c r="C1233" s="443"/>
      <c r="D1233" s="443"/>
      <c r="E1233" s="443"/>
      <c r="F1233" s="443"/>
      <c r="G1233" s="443"/>
      <c r="H1233" s="443"/>
      <c r="I1233" s="443"/>
    </row>
    <row r="1234" spans="1:9" s="14" customFormat="1" ht="16.5" customHeight="1">
      <c r="A1234" s="443"/>
      <c r="B1234" s="443"/>
      <c r="C1234" s="443"/>
      <c r="D1234" s="443"/>
      <c r="E1234" s="443"/>
      <c r="F1234" s="443"/>
      <c r="G1234" s="443"/>
      <c r="H1234" s="443"/>
      <c r="I1234" s="443"/>
    </row>
    <row r="1235" spans="1:9" s="14" customFormat="1" ht="16.5" customHeight="1">
      <c r="A1235" s="443"/>
      <c r="B1235" s="443"/>
      <c r="C1235" s="443"/>
      <c r="D1235" s="443"/>
      <c r="E1235" s="443"/>
      <c r="F1235" s="443"/>
      <c r="G1235" s="443"/>
      <c r="H1235" s="443"/>
      <c r="I1235" s="443"/>
    </row>
    <row r="1236" spans="1:9" s="14" customFormat="1" ht="16.5" customHeight="1">
      <c r="A1236" s="443"/>
      <c r="B1236" s="443"/>
      <c r="C1236" s="443"/>
      <c r="D1236" s="443"/>
      <c r="E1236" s="443"/>
      <c r="F1236" s="443"/>
      <c r="G1236" s="443"/>
      <c r="H1236" s="443"/>
      <c r="I1236" s="443"/>
    </row>
    <row r="1237" spans="1:9" s="14" customFormat="1" ht="16.5" customHeight="1">
      <c r="A1237" s="443"/>
      <c r="B1237" s="443"/>
      <c r="C1237" s="443"/>
      <c r="D1237" s="443"/>
      <c r="E1237" s="443"/>
      <c r="F1237" s="443"/>
      <c r="G1237" s="443"/>
      <c r="H1237" s="443"/>
      <c r="I1237" s="443"/>
    </row>
    <row r="1238" spans="1:9" s="14" customFormat="1" ht="16.5" customHeight="1">
      <c r="A1238" s="443"/>
      <c r="B1238" s="443"/>
      <c r="C1238" s="443"/>
      <c r="D1238" s="443"/>
      <c r="E1238" s="443"/>
      <c r="F1238" s="443"/>
      <c r="G1238" s="443"/>
      <c r="H1238" s="443"/>
      <c r="I1238" s="443"/>
    </row>
    <row r="1239" spans="1:9" s="14" customFormat="1" ht="16.5" customHeight="1">
      <c r="A1239" s="443"/>
      <c r="B1239" s="443"/>
      <c r="C1239" s="443"/>
      <c r="D1239" s="443"/>
      <c r="E1239" s="443"/>
      <c r="F1239" s="443"/>
      <c r="G1239" s="443"/>
      <c r="H1239" s="443"/>
      <c r="I1239" s="443"/>
    </row>
    <row r="1240" spans="1:9" s="14" customFormat="1" ht="16.5" customHeight="1">
      <c r="A1240" s="443"/>
      <c r="B1240" s="443"/>
      <c r="C1240" s="443"/>
      <c r="D1240" s="443"/>
      <c r="E1240" s="443"/>
      <c r="F1240" s="443"/>
      <c r="G1240" s="443"/>
      <c r="H1240" s="443"/>
      <c r="I1240" s="443"/>
    </row>
    <row r="1241" spans="1:9" s="14" customFormat="1" ht="16.5" customHeight="1">
      <c r="A1241" s="443"/>
      <c r="B1241" s="443"/>
      <c r="C1241" s="443"/>
      <c r="D1241" s="443"/>
      <c r="E1241" s="443"/>
      <c r="F1241" s="443"/>
      <c r="G1241" s="443"/>
      <c r="H1241" s="443"/>
      <c r="I1241" s="443"/>
    </row>
    <row r="1242" spans="1:9" s="14" customFormat="1" ht="16.5" customHeight="1">
      <c r="A1242" s="443"/>
      <c r="B1242" s="443"/>
      <c r="C1242" s="443"/>
      <c r="D1242" s="443"/>
      <c r="E1242" s="443"/>
      <c r="F1242" s="443"/>
      <c r="G1242" s="443"/>
      <c r="H1242" s="443"/>
      <c r="I1242" s="443"/>
    </row>
    <row r="1243" spans="1:9" s="14" customFormat="1" ht="16.5" customHeight="1">
      <c r="A1243" s="443"/>
      <c r="B1243" s="443"/>
      <c r="C1243" s="443"/>
      <c r="D1243" s="443"/>
      <c r="E1243" s="443"/>
      <c r="F1243" s="443"/>
      <c r="G1243" s="443"/>
      <c r="H1243" s="443"/>
      <c r="I1243" s="264">
        <v>21</v>
      </c>
    </row>
    <row r="1244" spans="1:9" s="14" customFormat="1" ht="16.5" customHeight="1">
      <c r="A1244" s="443"/>
      <c r="B1244" s="443"/>
      <c r="C1244" s="443"/>
      <c r="D1244" s="443"/>
      <c r="E1244" s="443"/>
      <c r="F1244" s="443"/>
      <c r="G1244" s="443"/>
      <c r="H1244" s="443"/>
      <c r="I1244" s="443"/>
    </row>
    <row r="1245" spans="1:9" s="14" customFormat="1" ht="16.5" customHeight="1">
      <c r="A1245" s="443"/>
      <c r="B1245" s="443"/>
      <c r="C1245" s="443"/>
      <c r="D1245" s="443"/>
      <c r="E1245" s="443"/>
      <c r="F1245" s="443"/>
      <c r="G1245" s="443"/>
      <c r="H1245" s="443"/>
      <c r="I1245" s="443"/>
    </row>
    <row r="1246" spans="1:9" s="14" customFormat="1" ht="16.5" customHeight="1">
      <c r="A1246" s="450"/>
      <c r="B1246" s="709" t="s">
        <v>276</v>
      </c>
      <c r="C1246" s="709"/>
      <c r="D1246" s="450"/>
      <c r="E1246" s="450"/>
      <c r="F1246" s="450"/>
      <c r="G1246" s="450"/>
      <c r="H1246" s="450"/>
      <c r="I1246" s="12"/>
    </row>
    <row r="1247" spans="1:9" s="14" customFormat="1" ht="16.5" customHeight="1">
      <c r="A1247" s="450"/>
      <c r="B1247" s="450"/>
      <c r="C1247" s="450"/>
      <c r="D1247" s="450"/>
      <c r="E1247" s="450"/>
      <c r="F1247" s="450"/>
      <c r="G1247" s="450"/>
      <c r="H1247" s="450"/>
      <c r="I1247" s="12"/>
    </row>
    <row r="1248" spans="1:9" s="14" customFormat="1" ht="16.5" customHeight="1">
      <c r="A1248" s="622" t="s">
        <v>740</v>
      </c>
      <c r="B1248" s="622"/>
      <c r="C1248" s="622"/>
      <c r="D1248" s="622"/>
      <c r="E1248" s="622"/>
      <c r="F1248" s="622"/>
      <c r="G1248" s="622"/>
      <c r="H1248" s="622"/>
      <c r="I1248" s="622"/>
    </row>
    <row r="1249" spans="1:9" s="14" customFormat="1" ht="16.5" customHeight="1">
      <c r="A1249" s="622" t="s">
        <v>741</v>
      </c>
      <c r="B1249" s="622"/>
      <c r="C1249" s="622"/>
      <c r="D1249" s="622"/>
      <c r="E1249" s="622"/>
      <c r="F1249" s="622"/>
      <c r="G1249" s="622"/>
      <c r="H1249" s="622"/>
      <c r="I1249" s="622"/>
    </row>
    <row r="1250" spans="1:9" s="14" customFormat="1" ht="16.5" customHeight="1">
      <c r="A1250" s="450" t="s">
        <v>409</v>
      </c>
      <c r="B1250" s="450"/>
      <c r="C1250" s="450"/>
      <c r="D1250" s="450"/>
      <c r="E1250" s="450"/>
      <c r="F1250" s="450"/>
      <c r="G1250" s="450"/>
      <c r="H1250" s="450"/>
      <c r="I1250" s="450"/>
    </row>
    <row r="1251" spans="1:9" s="14" customFormat="1" ht="16.5" customHeight="1">
      <c r="A1251" s="435"/>
      <c r="B1251" s="435"/>
      <c r="C1251" s="435"/>
      <c r="D1251" s="435"/>
      <c r="E1251" s="609" t="s">
        <v>81</v>
      </c>
      <c r="F1251" s="435"/>
      <c r="G1251" s="435"/>
      <c r="H1251" s="435"/>
      <c r="I1251" s="435"/>
    </row>
    <row r="1252" spans="1:9" s="14" customFormat="1" ht="16.5" customHeight="1">
      <c r="A1252" s="161"/>
      <c r="B1252" s="183"/>
      <c r="C1252" s="12"/>
      <c r="D1252" s="450"/>
      <c r="E1252" s="609"/>
      <c r="F1252" s="450"/>
      <c r="G1252" s="161"/>
      <c r="H1252" s="450"/>
      <c r="I1252" s="450"/>
    </row>
    <row r="1253" spans="1:9" s="14" customFormat="1" ht="16.5" customHeight="1">
      <c r="A1253" s="616" t="s">
        <v>146</v>
      </c>
      <c r="B1253" s="610" t="s">
        <v>147</v>
      </c>
      <c r="C1253" s="611"/>
      <c r="D1253" s="332" t="s">
        <v>82</v>
      </c>
      <c r="E1253" s="445" t="s">
        <v>148</v>
      </c>
      <c r="F1253" s="34" t="s">
        <v>83</v>
      </c>
      <c r="G1253" s="614" t="s">
        <v>48</v>
      </c>
      <c r="H1253" s="615"/>
      <c r="I1253" s="616" t="s">
        <v>49</v>
      </c>
    </row>
    <row r="1254" spans="1:9" s="14" customFormat="1" ht="16.5" customHeight="1">
      <c r="A1254" s="617"/>
      <c r="B1254" s="612"/>
      <c r="C1254" s="613"/>
      <c r="D1254" s="333" t="s">
        <v>568</v>
      </c>
      <c r="E1254" s="35" t="s">
        <v>616</v>
      </c>
      <c r="F1254" s="35" t="s">
        <v>656</v>
      </c>
      <c r="G1254" s="20" t="s">
        <v>51</v>
      </c>
      <c r="H1254" s="20" t="s">
        <v>52</v>
      </c>
      <c r="I1254" s="617"/>
    </row>
    <row r="1255" spans="1:9" s="14" customFormat="1" ht="16.5" customHeight="1">
      <c r="A1255" s="103">
        <v>1</v>
      </c>
      <c r="B1255" s="618">
        <v>2</v>
      </c>
      <c r="C1255" s="619"/>
      <c r="D1255" s="195">
        <v>3</v>
      </c>
      <c r="E1255" s="101">
        <v>4</v>
      </c>
      <c r="F1255" s="195">
        <v>5</v>
      </c>
      <c r="G1255" s="195">
        <v>6</v>
      </c>
      <c r="H1255" s="195">
        <v>7</v>
      </c>
      <c r="I1255" s="196">
        <v>8</v>
      </c>
    </row>
    <row r="1256" spans="1:9" s="14" customFormat="1" ht="16.5" customHeight="1">
      <c r="A1256" s="53">
        <v>10</v>
      </c>
      <c r="B1256" s="624" t="s">
        <v>193</v>
      </c>
      <c r="C1256" s="625"/>
      <c r="D1256" s="155">
        <v>7501287.21</v>
      </c>
      <c r="E1256" s="5">
        <v>8996893</v>
      </c>
      <c r="F1256" s="155">
        <v>5487328.9299999997</v>
      </c>
      <c r="G1256" s="58">
        <f t="shared" ref="G1256:G1263" si="117">F1256/D1256</f>
        <v>0.7315183083091148</v>
      </c>
      <c r="H1256" s="59">
        <f t="shared" ref="H1256:H1263" si="118">F1256/E1256</f>
        <v>0.60991377023156768</v>
      </c>
      <c r="I1256" s="59">
        <f>F1256/F1263</f>
        <v>0.85082972966830761</v>
      </c>
    </row>
    <row r="1257" spans="1:9" s="14" customFormat="1" ht="16.5" customHeight="1">
      <c r="A1257" s="53">
        <v>21</v>
      </c>
      <c r="B1257" s="624" t="s">
        <v>105</v>
      </c>
      <c r="C1257" s="625"/>
      <c r="D1257" s="155">
        <v>1065929.5900000001</v>
      </c>
      <c r="E1257" s="5">
        <v>3715994</v>
      </c>
      <c r="F1257" s="155">
        <v>215908.95</v>
      </c>
      <c r="G1257" s="58">
        <f t="shared" si="117"/>
        <v>0.20255460775791015</v>
      </c>
      <c r="H1257" s="59">
        <f t="shared" si="118"/>
        <v>5.8102609961157098E-2</v>
      </c>
      <c r="I1257" s="59">
        <f>F1257/F1263</f>
        <v>3.3477445202372468E-2</v>
      </c>
    </row>
    <row r="1258" spans="1:9" s="14" customFormat="1" ht="16.5" customHeight="1">
      <c r="A1258" s="53">
        <v>22</v>
      </c>
      <c r="B1258" s="624" t="s">
        <v>194</v>
      </c>
      <c r="C1258" s="625"/>
      <c r="D1258" s="155">
        <v>408030.67</v>
      </c>
      <c r="E1258" s="5">
        <v>3640633.66</v>
      </c>
      <c r="F1258" s="155">
        <v>746147.63</v>
      </c>
      <c r="G1258" s="58">
        <f t="shared" si="117"/>
        <v>1.8286557478632672</v>
      </c>
      <c r="H1258" s="59">
        <f t="shared" si="118"/>
        <v>0.20494993445728896</v>
      </c>
      <c r="I1258" s="59">
        <f>F1258/F1263</f>
        <v>0.11569282512931996</v>
      </c>
    </row>
    <row r="1259" spans="1:9" s="14" customFormat="1" ht="16.5" customHeight="1">
      <c r="A1259" s="53">
        <v>31</v>
      </c>
      <c r="B1259" s="624" t="s">
        <v>195</v>
      </c>
      <c r="C1259" s="625"/>
      <c r="D1259" s="155">
        <v>0</v>
      </c>
      <c r="E1259" s="5">
        <f>23104.81+2015.49+352</f>
        <v>25472.300000000003</v>
      </c>
      <c r="F1259" s="155">
        <v>0</v>
      </c>
      <c r="G1259" s="58" t="e">
        <f t="shared" si="117"/>
        <v>#DIV/0!</v>
      </c>
      <c r="H1259" s="59">
        <f t="shared" si="118"/>
        <v>0</v>
      </c>
      <c r="I1259" s="59">
        <f>F1259/F1263</f>
        <v>0</v>
      </c>
    </row>
    <row r="1260" spans="1:9" s="14" customFormat="1" ht="16.5" customHeight="1">
      <c r="A1260" s="53" t="s">
        <v>154</v>
      </c>
      <c r="B1260" s="624" t="s">
        <v>106</v>
      </c>
      <c r="C1260" s="625"/>
      <c r="D1260" s="155">
        <v>63374.5</v>
      </c>
      <c r="E1260" s="5">
        <f>860.01+743.33+378.2</f>
        <v>1981.5400000000002</v>
      </c>
      <c r="F1260" s="155">
        <v>0</v>
      </c>
      <c r="G1260" s="58">
        <f t="shared" si="117"/>
        <v>0</v>
      </c>
      <c r="H1260" s="59">
        <f t="shared" si="118"/>
        <v>0</v>
      </c>
      <c r="I1260" s="59">
        <f>F1260/F1263</f>
        <v>0</v>
      </c>
    </row>
    <row r="1261" spans="1:9" s="14" customFormat="1" ht="16.5" customHeight="1">
      <c r="A1261" s="197">
        <v>38</v>
      </c>
      <c r="B1261" s="425" t="s">
        <v>490</v>
      </c>
      <c r="C1261" s="426"/>
      <c r="D1261" s="155">
        <v>0</v>
      </c>
      <c r="E1261" s="115">
        <v>0</v>
      </c>
      <c r="F1261" s="155">
        <v>0</v>
      </c>
      <c r="G1261" s="58" t="e">
        <f t="shared" si="117"/>
        <v>#DIV/0!</v>
      </c>
      <c r="H1261" s="59" t="e">
        <f t="shared" si="118"/>
        <v>#DIV/0!</v>
      </c>
      <c r="I1261" s="59">
        <f>F1261/F1263</f>
        <v>0</v>
      </c>
    </row>
    <row r="1262" spans="1:9" s="14" customFormat="1" ht="16.5" customHeight="1">
      <c r="A1262" s="197" t="s">
        <v>155</v>
      </c>
      <c r="B1262" s="624" t="s">
        <v>156</v>
      </c>
      <c r="C1262" s="625"/>
      <c r="D1262" s="155">
        <v>0</v>
      </c>
      <c r="E1262" s="115">
        <v>0</v>
      </c>
      <c r="F1262" s="155">
        <v>0</v>
      </c>
      <c r="G1262" s="58" t="e">
        <f t="shared" si="117"/>
        <v>#DIV/0!</v>
      </c>
      <c r="H1262" s="59" t="e">
        <f t="shared" si="118"/>
        <v>#DIV/0!</v>
      </c>
      <c r="I1262" s="59">
        <f>F1262/F1263</f>
        <v>0</v>
      </c>
    </row>
    <row r="1263" spans="1:9" s="14" customFormat="1" ht="16.5" customHeight="1">
      <c r="A1263" s="189"/>
      <c r="B1263" s="626" t="s">
        <v>187</v>
      </c>
      <c r="C1263" s="627"/>
      <c r="D1263" s="338">
        <f>D1256+D1257+D1258+D1259+D1260+D1262</f>
        <v>9038621.9700000007</v>
      </c>
      <c r="E1263" s="338">
        <f>E1256+E1257+E1258+E1259+E1260+E1262</f>
        <v>16380974.5</v>
      </c>
      <c r="F1263" s="338">
        <f t="shared" ref="F1263" si="119">F1256+F1257+F1258+F1259+F1260+F1262</f>
        <v>6449385.5099999998</v>
      </c>
      <c r="G1263" s="139">
        <f t="shared" si="117"/>
        <v>0.71353636996945891</v>
      </c>
      <c r="H1263" s="144">
        <f t="shared" si="118"/>
        <v>0.39371195590347813</v>
      </c>
      <c r="I1263" s="108">
        <f>I1256+I1257+I1258+I1259+I1260</f>
        <v>1</v>
      </c>
    </row>
    <row r="1264" spans="1:9" s="14" customFormat="1" ht="16.5" customHeight="1">
      <c r="A1264" s="440"/>
      <c r="B1264" s="440"/>
      <c r="C1264" s="440"/>
      <c r="D1264" s="440"/>
      <c r="E1264" s="198"/>
      <c r="F1264" s="440"/>
      <c r="G1264" s="450"/>
      <c r="H1264" s="450"/>
      <c r="I1264" s="12"/>
    </row>
    <row r="1265" spans="1:9" s="14" customFormat="1" ht="16.5" customHeight="1">
      <c r="A1265" s="640" t="s">
        <v>742</v>
      </c>
      <c r="B1265" s="640"/>
      <c r="C1265" s="640"/>
      <c r="D1265" s="640"/>
      <c r="E1265" s="640"/>
      <c r="F1265" s="640"/>
      <c r="G1265" s="640"/>
      <c r="H1265" s="640"/>
      <c r="I1265" s="640"/>
    </row>
    <row r="1266" spans="1:9" s="14" customFormat="1" ht="16.5" customHeight="1">
      <c r="A1266" s="452"/>
      <c r="B1266" s="452" t="s">
        <v>743</v>
      </c>
      <c r="C1266" s="452"/>
      <c r="D1266" s="452"/>
      <c r="E1266" s="452"/>
      <c r="F1266" s="452"/>
      <c r="G1266" s="452"/>
      <c r="H1266" s="452"/>
      <c r="I1266" s="161"/>
    </row>
    <row r="1267" spans="1:9" s="14" customFormat="1" ht="16.5" customHeight="1">
      <c r="A1267" s="452"/>
      <c r="B1267" s="452" t="s">
        <v>744</v>
      </c>
      <c r="C1267" s="452"/>
      <c r="D1267" s="452"/>
      <c r="E1267" s="452"/>
      <c r="F1267" s="452"/>
      <c r="G1267" s="452"/>
      <c r="H1267" s="452"/>
      <c r="I1267" s="452"/>
    </row>
    <row r="1268" spans="1:9" s="14" customFormat="1" ht="16.5" customHeight="1">
      <c r="A1268" s="622" t="s">
        <v>341</v>
      </c>
      <c r="B1268" s="622"/>
      <c r="C1268" s="622"/>
      <c r="D1268" s="622"/>
      <c r="E1268" s="622"/>
      <c r="F1268" s="622"/>
      <c r="G1268" s="622"/>
      <c r="H1268" s="622"/>
      <c r="I1268" s="622"/>
    </row>
    <row r="1269" spans="1:9" s="14" customFormat="1" ht="16.5" customHeight="1">
      <c r="A1269" s="622" t="s">
        <v>555</v>
      </c>
      <c r="B1269" s="622"/>
      <c r="C1269" s="622"/>
      <c r="D1269" s="622"/>
      <c r="E1269" s="622"/>
      <c r="F1269" s="622"/>
      <c r="G1269" s="622"/>
      <c r="H1269" s="622"/>
      <c r="I1269" s="622"/>
    </row>
    <row r="1270" spans="1:9" s="14" customFormat="1" ht="16.5" customHeight="1">
      <c r="A1270" s="435"/>
      <c r="B1270" s="435"/>
      <c r="C1270" s="435"/>
      <c r="D1270" s="435"/>
      <c r="E1270" s="435"/>
      <c r="F1270" s="435"/>
      <c r="G1270" s="435"/>
      <c r="H1270" s="435"/>
      <c r="I1270" s="435"/>
    </row>
    <row r="1271" spans="1:9" s="14" customFormat="1" ht="16.5" customHeight="1">
      <c r="A1271" s="435"/>
      <c r="B1271" s="435"/>
      <c r="C1271" s="435"/>
      <c r="D1271" s="435"/>
      <c r="E1271" s="435"/>
      <c r="F1271" s="435"/>
      <c r="G1271" s="435"/>
      <c r="H1271" s="435"/>
      <c r="I1271" s="435"/>
    </row>
    <row r="1272" spans="1:9" s="14" customFormat="1" ht="16.5" customHeight="1">
      <c r="A1272" s="435"/>
      <c r="B1272" s="435"/>
      <c r="C1272" s="435"/>
      <c r="D1272" s="435"/>
      <c r="E1272" s="435"/>
      <c r="F1272" s="435"/>
      <c r="G1272" s="435"/>
      <c r="H1272" s="435"/>
      <c r="I1272" s="435"/>
    </row>
    <row r="1273" spans="1:9" s="14" customFormat="1" ht="16.5" customHeight="1">
      <c r="A1273" s="435"/>
      <c r="B1273" s="435"/>
      <c r="C1273" s="435"/>
      <c r="D1273" s="435"/>
      <c r="E1273" s="435"/>
      <c r="F1273" s="435"/>
      <c r="G1273" s="435"/>
      <c r="H1273" s="435"/>
      <c r="I1273" s="435"/>
    </row>
    <row r="1274" spans="1:9" s="14" customFormat="1" ht="16.5" customHeight="1">
      <c r="A1274" s="435"/>
      <c r="B1274" s="435"/>
      <c r="C1274" s="435"/>
      <c r="D1274" s="435"/>
      <c r="E1274" s="435"/>
      <c r="F1274" s="435"/>
      <c r="G1274" s="435"/>
      <c r="H1274" s="435"/>
      <c r="I1274" s="435"/>
    </row>
    <row r="1275" spans="1:9" s="14" customFormat="1" ht="16.5" customHeight="1">
      <c r="A1275" s="435"/>
      <c r="B1275" s="435"/>
      <c r="C1275" s="435"/>
      <c r="D1275" s="435"/>
      <c r="E1275" s="435"/>
      <c r="F1275" s="435"/>
      <c r="G1275" s="435"/>
      <c r="H1275" s="435"/>
      <c r="I1275" s="435"/>
    </row>
    <row r="1276" spans="1:9" s="14" customFormat="1" ht="16.5" customHeight="1">
      <c r="A1276" s="435"/>
      <c r="B1276" s="435"/>
      <c r="C1276" s="435"/>
      <c r="D1276" s="435"/>
      <c r="E1276" s="435"/>
      <c r="F1276" s="435"/>
      <c r="G1276" s="435"/>
      <c r="H1276" s="435"/>
      <c r="I1276" s="435"/>
    </row>
    <row r="1277" spans="1:9" s="14" customFormat="1" ht="16.5" customHeight="1">
      <c r="A1277" s="435"/>
      <c r="B1277" s="435"/>
      <c r="C1277" s="435"/>
      <c r="D1277" s="435"/>
      <c r="E1277" s="435"/>
      <c r="F1277" s="435"/>
      <c r="G1277" s="435"/>
      <c r="H1277" s="435"/>
      <c r="I1277" s="435"/>
    </row>
    <row r="1278" spans="1:9" s="14" customFormat="1" ht="16.5" customHeight="1">
      <c r="A1278" s="435"/>
      <c r="B1278" s="435"/>
      <c r="C1278" s="435"/>
      <c r="D1278" s="435"/>
      <c r="E1278" s="435"/>
      <c r="F1278" s="435"/>
      <c r="G1278" s="435"/>
      <c r="H1278" s="435"/>
      <c r="I1278" s="435"/>
    </row>
    <row r="1279" spans="1:9" s="14" customFormat="1" ht="16.5" customHeight="1">
      <c r="A1279" s="435"/>
      <c r="B1279" s="435"/>
      <c r="C1279" s="435"/>
      <c r="D1279" s="435"/>
      <c r="E1279" s="435"/>
      <c r="F1279" s="435"/>
      <c r="G1279" s="435"/>
      <c r="H1279" s="435"/>
      <c r="I1279" s="435"/>
    </row>
    <row r="1280" spans="1:9" s="14" customFormat="1" ht="16.5" customHeight="1">
      <c r="A1280" s="435"/>
      <c r="B1280" s="435"/>
      <c r="C1280" s="435"/>
      <c r="D1280" s="435"/>
      <c r="E1280" s="435"/>
      <c r="F1280" s="435"/>
      <c r="G1280" s="435"/>
      <c r="H1280" s="435"/>
      <c r="I1280" s="435"/>
    </row>
    <row r="1281" spans="1:9" s="14" customFormat="1" ht="16.5" customHeight="1">
      <c r="A1281" s="435"/>
      <c r="B1281" s="435"/>
      <c r="C1281" s="435"/>
      <c r="D1281" s="435"/>
      <c r="E1281" s="435"/>
      <c r="F1281" s="435"/>
      <c r="G1281" s="435"/>
      <c r="H1281" s="435"/>
      <c r="I1281" s="435"/>
    </row>
    <row r="1282" spans="1:9" s="14" customFormat="1" ht="16.5" customHeight="1">
      <c r="A1282" s="435"/>
      <c r="B1282" s="435"/>
      <c r="C1282" s="435"/>
      <c r="D1282" s="435"/>
      <c r="E1282" s="435"/>
      <c r="F1282" s="435"/>
      <c r="G1282" s="435"/>
      <c r="H1282" s="435"/>
      <c r="I1282" s="435"/>
    </row>
    <row r="1283" spans="1:9" s="14" customFormat="1" ht="16.5" customHeight="1">
      <c r="A1283" s="435"/>
      <c r="B1283" s="435"/>
      <c r="C1283" s="435"/>
      <c r="D1283" s="435"/>
      <c r="E1283" s="435"/>
      <c r="F1283" s="435"/>
      <c r="G1283" s="435"/>
      <c r="H1283" s="435"/>
      <c r="I1283" s="435"/>
    </row>
    <row r="1284" spans="1:9" s="14" customFormat="1" ht="16.5" customHeight="1">
      <c r="A1284" s="435"/>
      <c r="B1284" s="435"/>
      <c r="C1284" s="435"/>
      <c r="D1284" s="435"/>
      <c r="E1284" s="435"/>
      <c r="F1284" s="435"/>
      <c r="G1284" s="435"/>
      <c r="H1284" s="435"/>
      <c r="I1284" s="435"/>
    </row>
    <row r="1285" spans="1:9" s="14" customFormat="1" ht="16.5" customHeight="1">
      <c r="A1285" s="435"/>
      <c r="B1285" s="435"/>
      <c r="C1285" s="435"/>
      <c r="D1285" s="435"/>
      <c r="E1285" s="435"/>
      <c r="F1285" s="435"/>
      <c r="G1285" s="435"/>
      <c r="H1285" s="435"/>
      <c r="I1285" s="435"/>
    </row>
    <row r="1286" spans="1:9" s="14" customFormat="1" ht="16.5" customHeight="1">
      <c r="A1286" s="435"/>
      <c r="B1286" s="435"/>
      <c r="C1286" s="435"/>
      <c r="D1286" s="435"/>
      <c r="E1286" s="435"/>
      <c r="F1286" s="435"/>
      <c r="G1286" s="435"/>
      <c r="H1286" s="435"/>
      <c r="I1286" s="435"/>
    </row>
    <row r="1287" spans="1:9" s="14" customFormat="1" ht="16.5" customHeight="1">
      <c r="A1287" s="435"/>
      <c r="B1287" s="435"/>
      <c r="C1287" s="435"/>
      <c r="D1287" s="435"/>
      <c r="E1287" s="435"/>
      <c r="F1287" s="435"/>
      <c r="G1287" s="435"/>
      <c r="H1287" s="435"/>
      <c r="I1287" s="435"/>
    </row>
    <row r="1288" spans="1:9" s="14" customFormat="1" ht="16.5" customHeight="1">
      <c r="A1288" s="435"/>
      <c r="B1288" s="435"/>
      <c r="C1288" s="435"/>
      <c r="D1288" s="435"/>
      <c r="E1288" s="435"/>
      <c r="F1288" s="435"/>
      <c r="G1288" s="435"/>
      <c r="H1288" s="435"/>
      <c r="I1288" s="435"/>
    </row>
    <row r="1289" spans="1:9" s="14" customFormat="1" ht="16.5" customHeight="1">
      <c r="A1289" s="435"/>
      <c r="B1289" s="435"/>
      <c r="C1289" s="435"/>
      <c r="D1289" s="435"/>
      <c r="E1289" s="435"/>
      <c r="F1289" s="435"/>
      <c r="G1289" s="435"/>
      <c r="H1289" s="435"/>
      <c r="I1289" s="435"/>
    </row>
    <row r="1290" spans="1:9" s="14" customFormat="1" ht="16.5" customHeight="1">
      <c r="A1290" s="435"/>
      <c r="B1290" s="435"/>
      <c r="C1290" s="435"/>
      <c r="D1290" s="435"/>
      <c r="E1290" s="435"/>
      <c r="F1290" s="435"/>
      <c r="G1290" s="435"/>
      <c r="H1290" s="435"/>
      <c r="I1290" s="435"/>
    </row>
    <row r="1291" spans="1:9" s="14" customFormat="1" ht="16.5" customHeight="1">
      <c r="A1291" s="435"/>
      <c r="B1291" s="435"/>
      <c r="C1291" s="435"/>
      <c r="D1291" s="435"/>
      <c r="E1291" s="435"/>
      <c r="F1291" s="435"/>
      <c r="G1291" s="435"/>
      <c r="H1291" s="435"/>
      <c r="I1291" s="435"/>
    </row>
    <row r="1292" spans="1:9" s="14" customFormat="1" ht="16.5" customHeight="1">
      <c r="A1292" s="435"/>
      <c r="B1292" s="435"/>
      <c r="C1292" s="435"/>
      <c r="D1292" s="435"/>
      <c r="E1292" s="435"/>
      <c r="F1292" s="435"/>
      <c r="G1292" s="435"/>
      <c r="H1292" s="435"/>
      <c r="I1292" s="435"/>
    </row>
    <row r="1293" spans="1:9" s="14" customFormat="1" ht="16.5" customHeight="1">
      <c r="A1293" s="435"/>
      <c r="B1293" s="435"/>
      <c r="C1293" s="435"/>
      <c r="D1293" s="435"/>
      <c r="E1293" s="435"/>
      <c r="F1293" s="435"/>
      <c r="G1293" s="435"/>
      <c r="H1293" s="435"/>
      <c r="I1293" s="435"/>
    </row>
    <row r="1294" spans="1:9" s="14" customFormat="1" ht="16.5" customHeight="1">
      <c r="A1294" s="435"/>
      <c r="B1294" s="435"/>
      <c r="C1294" s="435"/>
      <c r="D1294" s="435"/>
      <c r="E1294" s="435"/>
      <c r="F1294" s="435"/>
      <c r="G1294" s="435"/>
      <c r="H1294" s="435"/>
      <c r="I1294" s="435"/>
    </row>
    <row r="1295" spans="1:9" s="14" customFormat="1" ht="16.5" customHeight="1">
      <c r="A1295" s="435"/>
      <c r="B1295" s="435"/>
      <c r="C1295" s="435"/>
      <c r="D1295" s="435"/>
      <c r="E1295" s="435"/>
      <c r="F1295" s="435"/>
      <c r="G1295" s="435"/>
      <c r="H1295" s="435"/>
      <c r="I1295" s="435"/>
    </row>
    <row r="1296" spans="1:9" s="14" customFormat="1" ht="16.5" customHeight="1">
      <c r="A1296" s="435"/>
      <c r="B1296" s="435"/>
      <c r="C1296" s="435"/>
      <c r="D1296" s="435"/>
      <c r="E1296" s="435"/>
      <c r="F1296" s="435"/>
      <c r="G1296" s="435"/>
      <c r="H1296" s="435"/>
      <c r="I1296" s="193"/>
    </row>
    <row r="1297" spans="1:9" s="14" customFormat="1" ht="16.5" customHeight="1">
      <c r="A1297" s="435"/>
      <c r="B1297" s="435"/>
      <c r="C1297" s="435"/>
      <c r="D1297" s="435"/>
      <c r="E1297" s="435"/>
      <c r="F1297" s="435"/>
      <c r="G1297" s="435"/>
      <c r="H1297" s="435"/>
      <c r="I1297" s="193"/>
    </row>
    <row r="1298" spans="1:9" s="14" customFormat="1" ht="16.5" customHeight="1">
      <c r="A1298" s="435"/>
      <c r="B1298" s="435"/>
      <c r="C1298" s="435"/>
      <c r="D1298" s="435"/>
      <c r="E1298" s="435"/>
      <c r="F1298" s="435"/>
      <c r="G1298" s="435"/>
      <c r="H1298" s="435"/>
      <c r="I1298" s="193"/>
    </row>
    <row r="1299" spans="1:9" s="14" customFormat="1" ht="16.5" customHeight="1">
      <c r="A1299" s="435"/>
      <c r="B1299" s="435"/>
      <c r="C1299" s="435"/>
      <c r="D1299" s="435"/>
      <c r="E1299" s="435"/>
      <c r="F1299" s="435"/>
      <c r="G1299" s="435"/>
      <c r="H1299" s="435"/>
      <c r="I1299" s="193"/>
    </row>
    <row r="1300" spans="1:9" s="14" customFormat="1" ht="16.5" customHeight="1">
      <c r="A1300" s="435"/>
      <c r="B1300" s="435" t="s">
        <v>0</v>
      </c>
      <c r="C1300" s="435"/>
      <c r="D1300" s="435"/>
      <c r="E1300" s="435"/>
      <c r="F1300" s="435"/>
      <c r="G1300" s="435"/>
      <c r="H1300" s="435"/>
      <c r="I1300" s="435"/>
    </row>
    <row r="1301" spans="1:9" s="14" customFormat="1" ht="16.5" customHeight="1">
      <c r="A1301" s="435"/>
      <c r="B1301" s="435"/>
      <c r="C1301" s="435"/>
      <c r="D1301" s="435"/>
      <c r="E1301" s="435"/>
      <c r="F1301" s="435"/>
      <c r="G1301" s="435"/>
      <c r="H1301" s="435"/>
      <c r="I1301" s="435"/>
    </row>
    <row r="1302" spans="1:9" s="14" customFormat="1" ht="16.5" customHeight="1">
      <c r="A1302" s="435"/>
      <c r="B1302" s="435"/>
      <c r="C1302" s="435"/>
      <c r="D1302" s="435"/>
      <c r="E1302" s="435"/>
      <c r="F1302" s="435"/>
      <c r="G1302" s="435"/>
      <c r="H1302" s="435"/>
      <c r="I1302" s="193">
        <v>22</v>
      </c>
    </row>
    <row r="1303" spans="1:9" s="14" customFormat="1" ht="16.5" customHeight="1">
      <c r="A1303" s="435"/>
      <c r="B1303" s="435"/>
      <c r="C1303" s="435"/>
      <c r="D1303" s="435"/>
      <c r="E1303" s="435"/>
      <c r="F1303" s="435"/>
      <c r="G1303" s="435"/>
      <c r="H1303" s="435"/>
      <c r="I1303" s="193"/>
    </row>
    <row r="1304" spans="1:9" s="14" customFormat="1" ht="16.5" customHeight="1">
      <c r="A1304" s="435"/>
      <c r="B1304" s="435" t="s">
        <v>554</v>
      </c>
      <c r="C1304" s="435"/>
      <c r="D1304" s="435"/>
      <c r="E1304" s="435"/>
      <c r="F1304" s="435"/>
      <c r="G1304" s="435"/>
      <c r="H1304" s="435"/>
      <c r="I1304" s="161"/>
    </row>
    <row r="1305" spans="1:9" s="14" customFormat="1" ht="16.5" customHeight="1">
      <c r="A1305" s="435"/>
      <c r="B1305" s="435"/>
      <c r="C1305" s="435"/>
      <c r="D1305" s="435"/>
      <c r="E1305" s="609" t="s">
        <v>81</v>
      </c>
      <c r="F1305" s="435"/>
      <c r="G1305" s="435"/>
      <c r="H1305" s="435"/>
      <c r="I1305" s="435"/>
    </row>
    <row r="1306" spans="1:9" s="14" customFormat="1" ht="16.5" customHeight="1">
      <c r="A1306" s="161"/>
      <c r="B1306" s="183"/>
      <c r="C1306" s="12"/>
      <c r="D1306" s="450"/>
      <c r="E1306" s="609"/>
      <c r="F1306" s="450"/>
      <c r="G1306" s="161"/>
      <c r="H1306" s="450"/>
      <c r="I1306" s="450"/>
    </row>
    <row r="1307" spans="1:9" s="14" customFormat="1" ht="16.5" customHeight="1">
      <c r="A1307" s="482" t="s">
        <v>44</v>
      </c>
      <c r="B1307" s="610" t="s">
        <v>45</v>
      </c>
      <c r="C1307" s="611"/>
      <c r="D1307" s="332" t="s">
        <v>82</v>
      </c>
      <c r="E1307" s="445" t="s">
        <v>148</v>
      </c>
      <c r="F1307" s="34" t="s">
        <v>83</v>
      </c>
      <c r="G1307" s="614" t="s">
        <v>48</v>
      </c>
      <c r="H1307" s="615"/>
      <c r="I1307" s="616" t="s">
        <v>49</v>
      </c>
    </row>
    <row r="1308" spans="1:9" s="14" customFormat="1" ht="16.5" customHeight="1">
      <c r="A1308" s="19" t="s">
        <v>50</v>
      </c>
      <c r="B1308" s="612"/>
      <c r="C1308" s="613"/>
      <c r="D1308" s="333" t="s">
        <v>568</v>
      </c>
      <c r="E1308" s="35" t="s">
        <v>616</v>
      </c>
      <c r="F1308" s="35" t="s">
        <v>656</v>
      </c>
      <c r="G1308" s="20" t="s">
        <v>51</v>
      </c>
      <c r="H1308" s="20" t="s">
        <v>52</v>
      </c>
      <c r="I1308" s="617"/>
    </row>
    <row r="1309" spans="1:9" s="14" customFormat="1" ht="16.5" customHeight="1">
      <c r="A1309" s="120">
        <v>1</v>
      </c>
      <c r="B1309" s="706">
        <v>2</v>
      </c>
      <c r="C1309" s="707"/>
      <c r="D1309" s="123">
        <v>3</v>
      </c>
      <c r="E1309" s="123">
        <v>4</v>
      </c>
      <c r="F1309" s="123">
        <v>5</v>
      </c>
      <c r="G1309" s="123">
        <v>6</v>
      </c>
      <c r="H1309" s="123">
        <v>7</v>
      </c>
      <c r="I1309" s="124">
        <v>8</v>
      </c>
    </row>
    <row r="1310" spans="1:9" s="14" customFormat="1" ht="16.5" customHeight="1">
      <c r="A1310" s="464">
        <v>16019</v>
      </c>
      <c r="B1310" s="689" t="s">
        <v>53</v>
      </c>
      <c r="C1310" s="690"/>
      <c r="D1310" s="138">
        <v>0</v>
      </c>
      <c r="E1310" s="138">
        <f>0+0+0</f>
        <v>0</v>
      </c>
      <c r="F1310" s="138">
        <v>0</v>
      </c>
      <c r="G1310" s="118" t="e">
        <f t="shared" ref="G1310:G1342" si="120">F1310/D1310</f>
        <v>#DIV/0!</v>
      </c>
      <c r="H1310" s="118" t="e">
        <f t="shared" ref="H1310:H1342" si="121">F1310/E1310</f>
        <v>#DIV/0!</v>
      </c>
      <c r="I1310" s="108">
        <f>F1310/F1342</f>
        <v>0</v>
      </c>
    </row>
    <row r="1311" spans="1:9" s="14" customFormat="1" ht="16.5" customHeight="1">
      <c r="A1311" s="464">
        <v>163</v>
      </c>
      <c r="B1311" s="689" t="s">
        <v>16</v>
      </c>
      <c r="C1311" s="690"/>
      <c r="D1311" s="128">
        <f>D1312+D1313+D1314</f>
        <v>227081</v>
      </c>
      <c r="E1311" s="128">
        <f>E1312+E1313+E1314</f>
        <v>511000</v>
      </c>
      <c r="F1311" s="128">
        <f>F1312+F1313+F1314</f>
        <v>35652.43</v>
      </c>
      <c r="G1311" s="118">
        <f t="shared" si="120"/>
        <v>0.15700313984877642</v>
      </c>
      <c r="H1311" s="118">
        <f t="shared" si="121"/>
        <v>6.9769921722113507E-2</v>
      </c>
      <c r="I1311" s="41">
        <f>F1311/F1342</f>
        <v>5.5280351817579591E-3</v>
      </c>
    </row>
    <row r="1312" spans="1:9" s="14" customFormat="1" ht="16.5" customHeight="1">
      <c r="A1312" s="186">
        <v>16319</v>
      </c>
      <c r="B1312" s="700" t="s">
        <v>161</v>
      </c>
      <c r="C1312" s="701"/>
      <c r="D1312" s="115">
        <v>227081</v>
      </c>
      <c r="E1312" s="115">
        <v>511000</v>
      </c>
      <c r="F1312" s="115">
        <v>35652.43</v>
      </c>
      <c r="G1312" s="113">
        <f t="shared" si="120"/>
        <v>0.15700313984877642</v>
      </c>
      <c r="H1312" s="113">
        <f t="shared" si="121"/>
        <v>6.9769921722113507E-2</v>
      </c>
      <c r="I1312" s="48">
        <f>F1312/F1311</f>
        <v>1</v>
      </c>
    </row>
    <row r="1313" spans="1:9" s="14" customFormat="1" ht="16.5" customHeight="1">
      <c r="A1313" s="186">
        <v>16519</v>
      </c>
      <c r="B1313" s="700" t="s">
        <v>162</v>
      </c>
      <c r="C1313" s="701"/>
      <c r="D1313" s="115">
        <f>0+0+0+0+0</f>
        <v>0</v>
      </c>
      <c r="E1313" s="115">
        <f>0+0+0</f>
        <v>0</v>
      </c>
      <c r="F1313" s="115">
        <f>0+0+0+0+0</f>
        <v>0</v>
      </c>
      <c r="G1313" s="113" t="e">
        <f t="shared" si="120"/>
        <v>#DIV/0!</v>
      </c>
      <c r="H1313" s="113" t="e">
        <f t="shared" si="121"/>
        <v>#DIV/0!</v>
      </c>
      <c r="I1313" s="48">
        <f>F1313/F1311</f>
        <v>0</v>
      </c>
    </row>
    <row r="1314" spans="1:9" s="14" customFormat="1" ht="16.5" customHeight="1">
      <c r="A1314" s="186">
        <v>16559</v>
      </c>
      <c r="B1314" s="700" t="s">
        <v>163</v>
      </c>
      <c r="C1314" s="701"/>
      <c r="D1314" s="115">
        <f>0+0+0+0+0</f>
        <v>0</v>
      </c>
      <c r="E1314" s="115">
        <f>0+0+0</f>
        <v>0</v>
      </c>
      <c r="F1314" s="115">
        <f>0+0+0+0+0</f>
        <v>0</v>
      </c>
      <c r="G1314" s="113" t="e">
        <f t="shared" si="120"/>
        <v>#DIV/0!</v>
      </c>
      <c r="H1314" s="113" t="e">
        <f t="shared" si="121"/>
        <v>#DIV/0!</v>
      </c>
      <c r="I1314" s="48">
        <f>F1314/F1311</f>
        <v>0</v>
      </c>
    </row>
    <row r="1315" spans="1:9" s="14" customFormat="1" ht="16.5" customHeight="1">
      <c r="A1315" s="464">
        <v>16637</v>
      </c>
      <c r="B1315" s="689" t="s">
        <v>60</v>
      </c>
      <c r="C1315" s="690"/>
      <c r="D1315" s="138">
        <f>0+0+0+0+0</f>
        <v>0</v>
      </c>
      <c r="E1315" s="138">
        <f>0+0+0</f>
        <v>0</v>
      </c>
      <c r="F1315" s="138">
        <f>0+0+0+0+0</f>
        <v>0</v>
      </c>
      <c r="G1315" s="118" t="e">
        <f t="shared" si="120"/>
        <v>#DIV/0!</v>
      </c>
      <c r="H1315" s="118" t="e">
        <f t="shared" si="121"/>
        <v>#DIV/0!</v>
      </c>
      <c r="I1315" s="41">
        <f>F1315/F1342</f>
        <v>0</v>
      </c>
    </row>
    <row r="1316" spans="1:9" s="14" customFormat="1" ht="16.5" customHeight="1">
      <c r="A1316" s="464">
        <v>16795</v>
      </c>
      <c r="B1316" s="689" t="s">
        <v>61</v>
      </c>
      <c r="C1316" s="690"/>
      <c r="D1316" s="138">
        <f t="shared" ref="D1316:F1317" si="122">0+0+0+0+0</f>
        <v>0</v>
      </c>
      <c r="E1316" s="138">
        <f>0+0+0</f>
        <v>0</v>
      </c>
      <c r="F1316" s="138">
        <f t="shared" si="122"/>
        <v>0</v>
      </c>
      <c r="G1316" s="118" t="e">
        <f t="shared" si="120"/>
        <v>#DIV/0!</v>
      </c>
      <c r="H1316" s="118" t="e">
        <f t="shared" si="121"/>
        <v>#DIV/0!</v>
      </c>
      <c r="I1316" s="41">
        <f>F1316/F1342</f>
        <v>0</v>
      </c>
    </row>
    <row r="1317" spans="1:9" s="14" customFormat="1" ht="16.5" customHeight="1">
      <c r="A1317" s="464">
        <v>16919</v>
      </c>
      <c r="B1317" s="689" t="s">
        <v>62</v>
      </c>
      <c r="C1317" s="690"/>
      <c r="D1317" s="138">
        <f t="shared" si="122"/>
        <v>0</v>
      </c>
      <c r="E1317" s="138">
        <f>0+0+0</f>
        <v>0</v>
      </c>
      <c r="F1317" s="138">
        <f t="shared" si="122"/>
        <v>0</v>
      </c>
      <c r="G1317" s="118" t="e">
        <f t="shared" si="120"/>
        <v>#DIV/0!</v>
      </c>
      <c r="H1317" s="118" t="e">
        <f t="shared" si="121"/>
        <v>#DIV/0!</v>
      </c>
      <c r="I1317" s="41">
        <f>F1317/F1342</f>
        <v>0</v>
      </c>
    </row>
    <row r="1318" spans="1:9" s="14" customFormat="1" ht="16.5" customHeight="1">
      <c r="A1318" s="464">
        <v>17519</v>
      </c>
      <c r="B1318" s="689" t="s">
        <v>22</v>
      </c>
      <c r="C1318" s="690"/>
      <c r="D1318" s="138">
        <v>1272374.72</v>
      </c>
      <c r="E1318" s="338">
        <v>636104.53</v>
      </c>
      <c r="F1318" s="138">
        <v>413328.52</v>
      </c>
      <c r="G1318" s="118">
        <f t="shared" si="120"/>
        <v>0.32484810763923383</v>
      </c>
      <c r="H1318" s="118">
        <f t="shared" si="121"/>
        <v>0.64978081511225838</v>
      </c>
      <c r="I1318" s="41">
        <f>F1318/F1342</f>
        <v>6.4088046738579901E-2</v>
      </c>
    </row>
    <row r="1319" spans="1:9" s="14" customFormat="1" ht="16.5" customHeight="1">
      <c r="A1319" s="464">
        <v>180</v>
      </c>
      <c r="B1319" s="689" t="s">
        <v>267</v>
      </c>
      <c r="C1319" s="690"/>
      <c r="D1319" s="128">
        <f>D1320+D1321</f>
        <v>4555993.1900000004</v>
      </c>
      <c r="E1319" s="128">
        <f>E1320+E1321</f>
        <v>9729410.4800000004</v>
      </c>
      <c r="F1319" s="128">
        <f>F1320+F1321</f>
        <v>3408441.56</v>
      </c>
      <c r="G1319" s="118">
        <f t="shared" si="120"/>
        <v>0.74812261955992954</v>
      </c>
      <c r="H1319" s="118">
        <f t="shared" si="121"/>
        <v>0.35032354396049697</v>
      </c>
      <c r="I1319" s="41">
        <f>F1319/F1342</f>
        <v>0.5284909011432315</v>
      </c>
    </row>
    <row r="1320" spans="1:9" s="14" customFormat="1" ht="16.5" customHeight="1">
      <c r="A1320" s="186">
        <v>18019</v>
      </c>
      <c r="B1320" s="700" t="s">
        <v>165</v>
      </c>
      <c r="C1320" s="701"/>
      <c r="D1320" s="115">
        <v>4555993.1900000004</v>
      </c>
      <c r="E1320" s="115">
        <v>9729410.4800000004</v>
      </c>
      <c r="F1320" s="115">
        <v>3408441.56</v>
      </c>
      <c r="G1320" s="113">
        <f t="shared" si="120"/>
        <v>0.74812261955992954</v>
      </c>
      <c r="H1320" s="113">
        <f t="shared" si="121"/>
        <v>0.35032354396049697</v>
      </c>
      <c r="I1320" s="48">
        <f>F1320/F1319</f>
        <v>1</v>
      </c>
    </row>
    <row r="1321" spans="1:9" s="14" customFormat="1" ht="16.5" customHeight="1">
      <c r="A1321" s="186">
        <v>18295</v>
      </c>
      <c r="B1321" s="700" t="s">
        <v>166</v>
      </c>
      <c r="C1321" s="701"/>
      <c r="D1321" s="115">
        <v>0</v>
      </c>
      <c r="E1321" s="115">
        <v>0</v>
      </c>
      <c r="F1321" s="115">
        <v>0</v>
      </c>
      <c r="G1321" s="113" t="e">
        <f t="shared" si="120"/>
        <v>#DIV/0!</v>
      </c>
      <c r="H1321" s="113" t="e">
        <f t="shared" si="121"/>
        <v>#DIV/0!</v>
      </c>
      <c r="I1321" s="48">
        <f>F1321/F1319</f>
        <v>0</v>
      </c>
    </row>
    <row r="1322" spans="1:9" s="14" customFormat="1" ht="16.5" customHeight="1">
      <c r="A1322" s="464">
        <v>19595</v>
      </c>
      <c r="B1322" s="689" t="s">
        <v>167</v>
      </c>
      <c r="C1322" s="690"/>
      <c r="D1322" s="138">
        <v>468054</v>
      </c>
      <c r="E1322" s="338">
        <v>200000</v>
      </c>
      <c r="F1322" s="138">
        <v>50000</v>
      </c>
      <c r="G1322" s="118">
        <f t="shared" si="120"/>
        <v>0.10682528084366334</v>
      </c>
      <c r="H1322" s="118">
        <f t="shared" si="121"/>
        <v>0.25</v>
      </c>
      <c r="I1322" s="41">
        <f>F1322/F1342</f>
        <v>7.7526765801909699E-3</v>
      </c>
    </row>
    <row r="1323" spans="1:9" s="14" customFormat="1" ht="16.5" customHeight="1">
      <c r="A1323" s="464">
        <v>47019</v>
      </c>
      <c r="B1323" s="689" t="s">
        <v>67</v>
      </c>
      <c r="C1323" s="690"/>
      <c r="D1323" s="138">
        <v>365106.95</v>
      </c>
      <c r="E1323" s="338">
        <v>652015.49</v>
      </c>
      <c r="F1323" s="138">
        <v>0</v>
      </c>
      <c r="G1323" s="118">
        <f t="shared" si="120"/>
        <v>0</v>
      </c>
      <c r="H1323" s="118">
        <f t="shared" si="121"/>
        <v>0</v>
      </c>
      <c r="I1323" s="41">
        <f>F1323/F1342</f>
        <v>0</v>
      </c>
    </row>
    <row r="1324" spans="1:9" s="14" customFormat="1" ht="16.5" customHeight="1">
      <c r="A1324" s="464">
        <v>48019</v>
      </c>
      <c r="B1324" s="689" t="s">
        <v>68</v>
      </c>
      <c r="C1324" s="690"/>
      <c r="D1324" s="138">
        <v>190685.2</v>
      </c>
      <c r="E1324" s="138">
        <v>181286</v>
      </c>
      <c r="F1324" s="138">
        <v>47855</v>
      </c>
      <c r="G1324" s="118">
        <f t="shared" si="120"/>
        <v>0.25096336789640727</v>
      </c>
      <c r="H1324" s="118">
        <f t="shared" si="121"/>
        <v>0.2639751552795031</v>
      </c>
      <c r="I1324" s="41">
        <f>F1324/F1342</f>
        <v>7.4200867549007775E-3</v>
      </c>
    </row>
    <row r="1325" spans="1:9" s="14" customFormat="1" ht="16.5" customHeight="1">
      <c r="A1325" s="464">
        <v>650</v>
      </c>
      <c r="B1325" s="689" t="s">
        <v>28</v>
      </c>
      <c r="C1325" s="690"/>
      <c r="D1325" s="128">
        <f>D1326+D1327</f>
        <v>0</v>
      </c>
      <c r="E1325" s="128">
        <f>E1326+E1327</f>
        <v>0</v>
      </c>
      <c r="F1325" s="128">
        <f>F1326+F1327</f>
        <v>0</v>
      </c>
      <c r="G1325" s="118" t="e">
        <f t="shared" si="120"/>
        <v>#DIV/0!</v>
      </c>
      <c r="H1325" s="118" t="e">
        <f t="shared" si="121"/>
        <v>#DIV/0!</v>
      </c>
      <c r="I1325" s="41">
        <f>F1325/F1342</f>
        <v>0</v>
      </c>
    </row>
    <row r="1326" spans="1:9" s="14" customFormat="1" ht="16.5" customHeight="1">
      <c r="A1326" s="186">
        <v>65095</v>
      </c>
      <c r="B1326" s="700" t="s">
        <v>168</v>
      </c>
      <c r="C1326" s="701"/>
      <c r="D1326" s="115">
        <v>0</v>
      </c>
      <c r="E1326" s="115">
        <v>0</v>
      </c>
      <c r="F1326" s="115">
        <v>0</v>
      </c>
      <c r="G1326" s="113" t="e">
        <f t="shared" si="120"/>
        <v>#DIV/0!</v>
      </c>
      <c r="H1326" s="113" t="e">
        <f t="shared" si="121"/>
        <v>#DIV/0!</v>
      </c>
      <c r="I1326" s="48" t="e">
        <f>F1326/F1325</f>
        <v>#DIV/0!</v>
      </c>
    </row>
    <row r="1327" spans="1:9" s="14" customFormat="1" ht="16.5" customHeight="1">
      <c r="A1327" s="186">
        <v>65495</v>
      </c>
      <c r="B1327" s="700" t="s">
        <v>169</v>
      </c>
      <c r="C1327" s="701"/>
      <c r="D1327" s="115">
        <v>0</v>
      </c>
      <c r="E1327" s="5">
        <v>0</v>
      </c>
      <c r="F1327" s="115">
        <v>0</v>
      </c>
      <c r="G1327" s="113" t="e">
        <f t="shared" si="120"/>
        <v>#DIV/0!</v>
      </c>
      <c r="H1327" s="113" t="e">
        <f t="shared" si="121"/>
        <v>#DIV/0!</v>
      </c>
      <c r="I1327" s="48" t="e">
        <f>F1327/F1325</f>
        <v>#DIV/0!</v>
      </c>
    </row>
    <row r="1328" spans="1:9" s="14" customFormat="1" ht="16.5" customHeight="1">
      <c r="A1328" s="464">
        <v>66100</v>
      </c>
      <c r="B1328" s="689" t="s">
        <v>70</v>
      </c>
      <c r="C1328" s="690"/>
      <c r="D1328" s="138">
        <v>132347.5</v>
      </c>
      <c r="E1328" s="335">
        <v>135000</v>
      </c>
      <c r="F1328" s="138">
        <v>25000</v>
      </c>
      <c r="G1328" s="118">
        <f t="shared" si="120"/>
        <v>0.18889665464024633</v>
      </c>
      <c r="H1328" s="118">
        <f t="shared" si="121"/>
        <v>0.18518518518518517</v>
      </c>
      <c r="I1328" s="41">
        <f>F1328/F1342</f>
        <v>3.876338290095485E-3</v>
      </c>
    </row>
    <row r="1329" spans="1:9" s="14" customFormat="1" ht="16.5" customHeight="1">
      <c r="A1329" s="464"/>
      <c r="B1329" s="689" t="s">
        <v>71</v>
      </c>
      <c r="C1329" s="690"/>
      <c r="D1329" s="338">
        <f>D1330+D1331</f>
        <v>373455</v>
      </c>
      <c r="E1329" s="338">
        <f>E1330+E1331</f>
        <v>290000</v>
      </c>
      <c r="F1329" s="338">
        <f>F1330+F1331</f>
        <v>76483.62</v>
      </c>
      <c r="G1329" s="118">
        <f t="shared" si="120"/>
        <v>0.20480009639715627</v>
      </c>
      <c r="H1329" s="118">
        <f t="shared" si="121"/>
        <v>0.26373662068965514</v>
      </c>
      <c r="I1329" s="98">
        <f>F1329/F1342</f>
        <v>1.1859055390844513E-2</v>
      </c>
    </row>
    <row r="1330" spans="1:9" s="14" customFormat="1" ht="16.5" customHeight="1">
      <c r="A1330" s="186">
        <v>73028</v>
      </c>
      <c r="B1330" s="700" t="s">
        <v>170</v>
      </c>
      <c r="C1330" s="701"/>
      <c r="D1330" s="115">
        <f>0+0+0+0+0</f>
        <v>0</v>
      </c>
      <c r="E1330" s="5">
        <v>0</v>
      </c>
      <c r="F1330" s="115">
        <f>0+0+0+0+0</f>
        <v>0</v>
      </c>
      <c r="G1330" s="113" t="e">
        <f t="shared" si="120"/>
        <v>#DIV/0!</v>
      </c>
      <c r="H1330" s="113" t="e">
        <f t="shared" si="121"/>
        <v>#DIV/0!</v>
      </c>
      <c r="I1330" s="48">
        <f>F1330/F1329</f>
        <v>0</v>
      </c>
    </row>
    <row r="1331" spans="1:9" s="14" customFormat="1" ht="16.5" customHeight="1">
      <c r="A1331" s="186">
        <v>74100</v>
      </c>
      <c r="B1331" s="700" t="s">
        <v>171</v>
      </c>
      <c r="C1331" s="701"/>
      <c r="D1331" s="115">
        <v>373455</v>
      </c>
      <c r="E1331" s="5">
        <v>290000</v>
      </c>
      <c r="F1331" s="115">
        <v>76483.62</v>
      </c>
      <c r="G1331" s="113">
        <f t="shared" si="120"/>
        <v>0.20480009639715627</v>
      </c>
      <c r="H1331" s="113">
        <f t="shared" si="121"/>
        <v>0.26373662068965514</v>
      </c>
      <c r="I1331" s="48">
        <f>F1331/F1329</f>
        <v>1</v>
      </c>
    </row>
    <row r="1332" spans="1:9" s="14" customFormat="1" ht="16.5" customHeight="1">
      <c r="A1332" s="337">
        <v>75591</v>
      </c>
      <c r="B1332" s="689" t="s">
        <v>172</v>
      </c>
      <c r="C1332" s="690"/>
      <c r="D1332" s="128">
        <v>0</v>
      </c>
      <c r="E1332" s="128">
        <v>0</v>
      </c>
      <c r="F1332" s="128">
        <v>0</v>
      </c>
      <c r="G1332" s="118" t="e">
        <f t="shared" si="120"/>
        <v>#DIV/0!</v>
      </c>
      <c r="H1332" s="118" t="e">
        <f t="shared" si="121"/>
        <v>#DIV/0!</v>
      </c>
      <c r="I1332" s="41">
        <f>F1332/F1342</f>
        <v>0</v>
      </c>
    </row>
    <row r="1333" spans="1:9" s="14" customFormat="1" ht="16.5" customHeight="1">
      <c r="A1333" s="337">
        <v>75592</v>
      </c>
      <c r="B1333" s="459" t="s">
        <v>506</v>
      </c>
      <c r="C1333" s="460"/>
      <c r="D1333" s="128">
        <v>266556.74</v>
      </c>
      <c r="E1333" s="128">
        <v>355789</v>
      </c>
      <c r="F1333" s="128">
        <v>280000</v>
      </c>
      <c r="G1333" s="118">
        <f>F1333/D1333</f>
        <v>1.0504330147495051</v>
      </c>
      <c r="H1333" s="118">
        <f>F1333/E1333</f>
        <v>0.78698329627953645</v>
      </c>
      <c r="I1333" s="41">
        <f>F1333/F1342</f>
        <v>4.3414988849069434E-2</v>
      </c>
    </row>
    <row r="1334" spans="1:9" s="14" customFormat="1" ht="16.5" customHeight="1">
      <c r="A1334" s="464">
        <v>85019</v>
      </c>
      <c r="B1334" s="689" t="s">
        <v>36</v>
      </c>
      <c r="C1334" s="690"/>
      <c r="D1334" s="128">
        <f t="shared" ref="D1334:F1334" si="123">D1335+D1336</f>
        <v>153883.38</v>
      </c>
      <c r="E1334" s="128">
        <f>E1335+E1336</f>
        <v>630000</v>
      </c>
      <c r="F1334" s="128">
        <f t="shared" si="123"/>
        <v>130000</v>
      </c>
      <c r="G1334" s="118">
        <f t="shared" si="120"/>
        <v>0.84479558481234296</v>
      </c>
      <c r="H1334" s="118">
        <f t="shared" si="121"/>
        <v>0.20634920634920634</v>
      </c>
      <c r="I1334" s="41">
        <f>F1334/F1342</f>
        <v>2.0156959108496523E-2</v>
      </c>
    </row>
    <row r="1335" spans="1:9" s="14" customFormat="1" ht="16.5" customHeight="1">
      <c r="A1335" s="154">
        <v>85019</v>
      </c>
      <c r="B1335" s="315" t="s">
        <v>491</v>
      </c>
      <c r="C1335" s="475"/>
      <c r="D1335" s="5">
        <v>153883.38</v>
      </c>
      <c r="E1335" s="5">
        <v>630000</v>
      </c>
      <c r="F1335" s="5">
        <v>130000</v>
      </c>
      <c r="G1335" s="113">
        <f t="shared" si="120"/>
        <v>0.84479558481234296</v>
      </c>
      <c r="H1335" s="113">
        <f t="shared" si="121"/>
        <v>0.20634920634920634</v>
      </c>
      <c r="I1335" s="48">
        <f>F1335/F1334</f>
        <v>1</v>
      </c>
    </row>
    <row r="1336" spans="1:9" s="14" customFormat="1" ht="16.5" customHeight="1">
      <c r="A1336" s="154">
        <v>85184</v>
      </c>
      <c r="B1336" s="700" t="s">
        <v>373</v>
      </c>
      <c r="C1336" s="701"/>
      <c r="D1336" s="5">
        <v>0</v>
      </c>
      <c r="E1336" s="5">
        <v>0</v>
      </c>
      <c r="F1336" s="5">
        <v>0</v>
      </c>
      <c r="G1336" s="113" t="e">
        <f t="shared" si="120"/>
        <v>#DIV/0!</v>
      </c>
      <c r="H1336" s="113" t="e">
        <f t="shared" si="121"/>
        <v>#DIV/0!</v>
      </c>
      <c r="I1336" s="48">
        <f>F1336/F1334</f>
        <v>0</v>
      </c>
    </row>
    <row r="1337" spans="1:9" s="14" customFormat="1" ht="16.5" customHeight="1">
      <c r="A1337" s="464"/>
      <c r="B1337" s="689" t="s">
        <v>75</v>
      </c>
      <c r="C1337" s="690"/>
      <c r="D1337" s="128">
        <f>D1338+D1339+D1340+D1341</f>
        <v>1033084.29</v>
      </c>
      <c r="E1337" s="128">
        <f>E1338+E1339+E1340+E1341</f>
        <v>3060369</v>
      </c>
      <c r="F1337" s="128">
        <f>F1338+F1339+F1340+F1341</f>
        <v>1982624.38</v>
      </c>
      <c r="G1337" s="118">
        <f t="shared" si="120"/>
        <v>1.9191312840504038</v>
      </c>
      <c r="H1337" s="118">
        <f t="shared" si="121"/>
        <v>0.64783834236982529</v>
      </c>
      <c r="I1337" s="41">
        <f>F1337/F1342</f>
        <v>0.30741291196283282</v>
      </c>
    </row>
    <row r="1338" spans="1:9" s="14" customFormat="1" ht="16.5" customHeight="1">
      <c r="A1338" s="186">
        <v>92095</v>
      </c>
      <c r="B1338" s="700" t="s">
        <v>173</v>
      </c>
      <c r="C1338" s="701"/>
      <c r="D1338" s="5">
        <v>0</v>
      </c>
      <c r="E1338" s="5">
        <v>0</v>
      </c>
      <c r="F1338" s="5">
        <v>0</v>
      </c>
      <c r="G1338" s="113" t="e">
        <f t="shared" si="120"/>
        <v>#DIV/0!</v>
      </c>
      <c r="H1338" s="113" t="e">
        <f t="shared" si="121"/>
        <v>#DIV/0!</v>
      </c>
      <c r="I1338" s="48">
        <f>F1338/F1337</f>
        <v>0</v>
      </c>
    </row>
    <row r="1339" spans="1:9" s="14" customFormat="1" ht="16.5" customHeight="1">
      <c r="A1339" s="186">
        <v>92570</v>
      </c>
      <c r="B1339" s="700" t="s">
        <v>174</v>
      </c>
      <c r="C1339" s="701"/>
      <c r="D1339" s="5">
        <f>0+0+0+0+0+0</f>
        <v>0</v>
      </c>
      <c r="E1339" s="5">
        <f>0+0+0</f>
        <v>0</v>
      </c>
      <c r="F1339" s="5">
        <f>0+0+0+0+0+0</f>
        <v>0</v>
      </c>
      <c r="G1339" s="113" t="e">
        <f t="shared" si="120"/>
        <v>#DIV/0!</v>
      </c>
      <c r="H1339" s="113" t="e">
        <f t="shared" si="121"/>
        <v>#DIV/0!</v>
      </c>
      <c r="I1339" s="48">
        <f>F1339/F1337</f>
        <v>0</v>
      </c>
    </row>
    <row r="1340" spans="1:9" s="14" customFormat="1" ht="16.5" customHeight="1">
      <c r="A1340" s="186">
        <v>93540</v>
      </c>
      <c r="B1340" s="700" t="s">
        <v>175</v>
      </c>
      <c r="C1340" s="701"/>
      <c r="D1340" s="5">
        <v>228297.01</v>
      </c>
      <c r="E1340" s="5">
        <v>1060369</v>
      </c>
      <c r="F1340" s="5">
        <v>510367</v>
      </c>
      <c r="G1340" s="113">
        <f t="shared" si="120"/>
        <v>2.2355395718936486</v>
      </c>
      <c r="H1340" s="113">
        <f t="shared" si="121"/>
        <v>0.48131075125734529</v>
      </c>
      <c r="I1340" s="48">
        <f>F1340/F1337</f>
        <v>0.25741991531446823</v>
      </c>
    </row>
    <row r="1341" spans="1:9" s="14" customFormat="1" ht="16.5" customHeight="1">
      <c r="A1341" s="186">
        <v>94740</v>
      </c>
      <c r="B1341" s="700" t="s">
        <v>176</v>
      </c>
      <c r="C1341" s="701"/>
      <c r="D1341" s="5">
        <v>804787.28</v>
      </c>
      <c r="E1341" s="165">
        <v>2000000</v>
      </c>
      <c r="F1341" s="5">
        <v>1472257.38</v>
      </c>
      <c r="G1341" s="113">
        <f t="shared" si="120"/>
        <v>1.8293745646675725</v>
      </c>
      <c r="H1341" s="113">
        <f t="shared" si="121"/>
        <v>0.73612868999999992</v>
      </c>
      <c r="I1341" s="48">
        <f>F1341/F1337</f>
        <v>0.74258008468553183</v>
      </c>
    </row>
    <row r="1342" spans="1:9" s="14" customFormat="1" ht="16.5" customHeight="1">
      <c r="A1342" s="464"/>
      <c r="B1342" s="471" t="s">
        <v>80</v>
      </c>
      <c r="C1342" s="472"/>
      <c r="D1342" s="389">
        <f>D1310+D1311+D1315+D1316+D1317+D1318+D1319+D1322+D1323+D1324+D1325+D1328+D1329+D1332+D1333+D1334+D1337</f>
        <v>9038621.9700000007</v>
      </c>
      <c r="E1342" s="389">
        <f>E1310+E1311+E1315+E1316+E1317+E1318+E1319+E1322+E1323+E1324+E1325+E1328+E1329+E1332+E1333+E1334+E1337</f>
        <v>16380974.5</v>
      </c>
      <c r="F1342" s="389">
        <f>F1310+F1311+F1315+F1316+F1317+F1318+F1319+F1322+F1323+F1324+F1325+F1328+F1329+F1332+F1333+F1334+F1337</f>
        <v>6449385.5100000007</v>
      </c>
      <c r="G1342" s="118">
        <f t="shared" si="120"/>
        <v>0.71353636996945902</v>
      </c>
      <c r="H1342" s="118">
        <f t="shared" si="121"/>
        <v>0.39371195590347818</v>
      </c>
      <c r="I1342" s="41">
        <f>I1310+I1311+I1315+I1316+I1317+I1318+I1319+I1322+I1323+I1324+I1325+I1328+I1329+I1332+I1333+I1334+I1337</f>
        <v>1</v>
      </c>
    </row>
    <row r="1343" spans="1:9" s="14" customFormat="1" ht="16.5" customHeight="1">
      <c r="A1343" s="273"/>
      <c r="B1343" s="157"/>
      <c r="C1343" s="199"/>
      <c r="D1343" s="199"/>
      <c r="E1343" s="159"/>
      <c r="F1343" s="200"/>
      <c r="G1343" s="200"/>
      <c r="H1343" s="12"/>
      <c r="I1343" s="12"/>
    </row>
    <row r="1344" spans="1:9" s="14" customFormat="1" ht="16.5" customHeight="1">
      <c r="A1344" s="640" t="s">
        <v>748</v>
      </c>
      <c r="B1344" s="640"/>
      <c r="C1344" s="640"/>
      <c r="D1344" s="640"/>
      <c r="E1344" s="640"/>
      <c r="F1344" s="640"/>
      <c r="G1344" s="640"/>
      <c r="H1344" s="640"/>
      <c r="I1344" s="640"/>
    </row>
    <row r="1345" spans="1:13" s="14" customFormat="1" ht="16.5" customHeight="1">
      <c r="A1345" s="622" t="s">
        <v>442</v>
      </c>
      <c r="B1345" s="622"/>
      <c r="C1345" s="622"/>
      <c r="D1345" s="622"/>
      <c r="E1345" s="622"/>
      <c r="F1345" s="622"/>
      <c r="G1345" s="622"/>
      <c r="H1345" s="622"/>
      <c r="I1345" s="622"/>
    </row>
    <row r="1346" spans="1:13" s="14" customFormat="1" ht="16.5" customHeight="1">
      <c r="A1346" s="435"/>
      <c r="B1346" s="622" t="s">
        <v>277</v>
      </c>
      <c r="C1346" s="622"/>
      <c r="D1346" s="435"/>
      <c r="E1346" s="435"/>
      <c r="F1346" s="435"/>
      <c r="G1346" s="435"/>
      <c r="H1346" s="435"/>
      <c r="I1346" s="443"/>
    </row>
    <row r="1347" spans="1:13" s="14" customFormat="1" ht="16.5" customHeight="1">
      <c r="A1347" s="435"/>
      <c r="B1347" s="622" t="s">
        <v>514</v>
      </c>
      <c r="C1347" s="622"/>
      <c r="D1347" s="201">
        <f>I1337</f>
        <v>0.30741291196283282</v>
      </c>
      <c r="E1347" s="202" t="s">
        <v>279</v>
      </c>
      <c r="F1347" s="203">
        <f>F1337</f>
        <v>1982624.38</v>
      </c>
      <c r="G1347" s="435"/>
      <c r="H1347" s="435"/>
      <c r="I1347" s="443"/>
    </row>
    <row r="1348" spans="1:13" s="14" customFormat="1" ht="16.5" customHeight="1">
      <c r="A1348" s="435"/>
      <c r="B1348" s="435" t="s">
        <v>278</v>
      </c>
      <c r="C1348" s="435"/>
      <c r="D1348" s="201">
        <f>I1318</f>
        <v>6.4088046738579901E-2</v>
      </c>
      <c r="E1348" s="202" t="s">
        <v>279</v>
      </c>
      <c r="F1348" s="203">
        <f>F1318</f>
        <v>413328.52</v>
      </c>
      <c r="G1348" s="435"/>
      <c r="H1348" s="435"/>
      <c r="I1348" s="443"/>
    </row>
    <row r="1349" spans="1:13" s="14" customFormat="1" ht="16.5" customHeight="1">
      <c r="A1349" s="435"/>
      <c r="B1349" s="435" t="s">
        <v>745</v>
      </c>
      <c r="C1349" s="435"/>
      <c r="D1349" s="201">
        <f>I1333</f>
        <v>4.3414988849069434E-2</v>
      </c>
      <c r="E1349" s="202" t="s">
        <v>279</v>
      </c>
      <c r="F1349" s="203">
        <f>F1333</f>
        <v>280000</v>
      </c>
      <c r="G1349" s="435"/>
      <c r="H1349" s="435"/>
      <c r="I1349" s="443"/>
    </row>
    <row r="1350" spans="1:13" s="14" customFormat="1" ht="16.5" customHeight="1">
      <c r="A1350" s="585"/>
      <c r="B1350" s="585" t="s">
        <v>746</v>
      </c>
      <c r="C1350" s="585"/>
      <c r="D1350" s="201">
        <f>I1329</f>
        <v>1.1859055390844513E-2</v>
      </c>
      <c r="E1350" s="202" t="s">
        <v>279</v>
      </c>
      <c r="F1350" s="203">
        <f>F1331</f>
        <v>76483.62</v>
      </c>
      <c r="G1350" s="585"/>
      <c r="H1350" s="585"/>
      <c r="I1350" s="588"/>
    </row>
    <row r="1351" spans="1:13" s="14" customFormat="1" ht="16.5" customHeight="1">
      <c r="A1351" s="585"/>
      <c r="B1351" s="585" t="s">
        <v>747</v>
      </c>
      <c r="C1351" s="585"/>
      <c r="D1351" s="201">
        <f>I1322</f>
        <v>7.7526765801909699E-3</v>
      </c>
      <c r="E1351" s="202" t="s">
        <v>279</v>
      </c>
      <c r="F1351" s="203">
        <f>F1322</f>
        <v>50000</v>
      </c>
      <c r="G1351" s="585" t="s">
        <v>280</v>
      </c>
      <c r="H1351" s="585"/>
      <c r="I1351" s="588"/>
    </row>
    <row r="1352" spans="1:13" s="14" customFormat="1" ht="16.5" customHeight="1">
      <c r="A1352" s="435"/>
      <c r="B1352" s="185" t="s">
        <v>749</v>
      </c>
      <c r="C1352" s="185"/>
      <c r="D1352" s="185"/>
      <c r="E1352" s="185"/>
      <c r="F1352" s="185"/>
      <c r="G1352" s="188"/>
      <c r="H1352" s="435"/>
      <c r="I1352" s="443"/>
    </row>
    <row r="1353" spans="1:13" s="14" customFormat="1" ht="16.5" customHeight="1">
      <c r="A1353" s="435"/>
      <c r="B1353" s="622"/>
      <c r="C1353" s="622"/>
      <c r="D1353" s="201"/>
      <c r="E1353" s="202"/>
      <c r="F1353" s="203"/>
      <c r="G1353" s="435"/>
      <c r="H1353" s="435"/>
      <c r="I1353" s="443"/>
    </row>
    <row r="1354" spans="1:13" s="14" customFormat="1" ht="16.5" customHeight="1">
      <c r="A1354" s="435"/>
      <c r="C1354" s="435"/>
      <c r="D1354" s="435"/>
      <c r="E1354" s="435"/>
      <c r="F1354" s="435"/>
      <c r="G1354" s="435"/>
      <c r="H1354" s="435"/>
      <c r="I1354" s="161"/>
    </row>
    <row r="1355" spans="1:13" s="14" customFormat="1" ht="16.5" customHeight="1">
      <c r="A1355" s="435"/>
      <c r="B1355" s="435"/>
      <c r="C1355" s="435"/>
      <c r="D1355" s="435"/>
      <c r="E1355" s="435"/>
      <c r="F1355" s="435"/>
      <c r="G1355" s="435"/>
      <c r="H1355" s="435"/>
      <c r="I1355" s="435"/>
    </row>
    <row r="1356" spans="1:13" s="14" customFormat="1" ht="16.5" customHeight="1">
      <c r="A1356" s="435"/>
      <c r="B1356" s="622"/>
      <c r="C1356" s="622"/>
      <c r="D1356" s="622"/>
      <c r="E1356" s="622"/>
      <c r="F1356" s="622"/>
      <c r="G1356" s="622"/>
      <c r="H1356" s="622"/>
      <c r="I1356" s="622"/>
    </row>
    <row r="1357" spans="1:13" s="14" customFormat="1" ht="16.5" customHeight="1">
      <c r="A1357" s="622"/>
      <c r="B1357" s="622"/>
      <c r="C1357" s="622"/>
      <c r="D1357" s="622"/>
      <c r="E1357" s="622"/>
      <c r="F1357" s="622"/>
      <c r="G1357" s="622"/>
      <c r="H1357" s="622"/>
      <c r="I1357" s="622"/>
    </row>
    <row r="1358" spans="1:13" s="14" customFormat="1" ht="16.5" customHeight="1">
      <c r="A1358" s="435"/>
      <c r="B1358" s="435"/>
      <c r="C1358" s="435"/>
      <c r="D1358" s="435"/>
      <c r="E1358" s="435"/>
      <c r="F1358" s="435"/>
      <c r="G1358" s="435"/>
      <c r="H1358" s="435"/>
      <c r="I1358" s="193"/>
    </row>
    <row r="1359" spans="1:13" s="14" customFormat="1" ht="16.5" customHeight="1">
      <c r="A1359" s="435"/>
      <c r="B1359" s="435"/>
      <c r="C1359" s="435"/>
      <c r="D1359" s="435"/>
      <c r="E1359" s="435"/>
      <c r="F1359" s="435"/>
      <c r="G1359" s="435"/>
      <c r="H1359" s="435"/>
      <c r="I1359" s="435"/>
      <c r="M1359"/>
    </row>
    <row r="1360" spans="1:13" s="14" customFormat="1" ht="16.5" customHeight="1">
      <c r="A1360" s="435"/>
      <c r="B1360" s="435"/>
      <c r="C1360" s="435"/>
      <c r="D1360" s="435"/>
      <c r="E1360" s="435"/>
      <c r="F1360" s="435"/>
      <c r="G1360" s="435"/>
      <c r="H1360" s="435"/>
      <c r="I1360" s="435"/>
      <c r="M1360"/>
    </row>
    <row r="1361" spans="1:13" s="14" customFormat="1" ht="16.5" customHeight="1">
      <c r="A1361" s="435"/>
      <c r="B1361" s="435"/>
      <c r="C1361" s="435"/>
      <c r="D1361" s="435"/>
      <c r="E1361" s="435"/>
      <c r="F1361" s="435"/>
      <c r="G1361" s="435"/>
      <c r="H1361" s="435"/>
      <c r="I1361" s="193">
        <v>23</v>
      </c>
      <c r="M1361"/>
    </row>
    <row r="1362" spans="1:13" s="14" customFormat="1" ht="16.5" customHeight="1">
      <c r="A1362" s="435"/>
      <c r="B1362" s="435"/>
      <c r="C1362" s="435"/>
      <c r="D1362" s="435"/>
      <c r="E1362" s="435"/>
      <c r="F1362" s="435"/>
      <c r="G1362" s="435"/>
      <c r="H1362" s="435"/>
      <c r="I1362" s="435"/>
      <c r="M1362"/>
    </row>
    <row r="1363" spans="1:13" s="14" customFormat="1" ht="16.5" customHeight="1">
      <c r="A1363" s="435"/>
      <c r="B1363" s="435" t="s">
        <v>381</v>
      </c>
      <c r="C1363" s="435"/>
      <c r="D1363" s="435"/>
      <c r="E1363" s="435"/>
      <c r="F1363" s="435"/>
      <c r="G1363" s="435"/>
      <c r="H1363" s="435"/>
      <c r="I1363" s="161"/>
    </row>
    <row r="1364" spans="1:13" s="14" customFormat="1" ht="16.5" customHeight="1">
      <c r="A1364" s="435" t="s">
        <v>556</v>
      </c>
      <c r="B1364" s="435"/>
      <c r="C1364" s="435"/>
      <c r="D1364" s="435"/>
      <c r="E1364" s="435"/>
      <c r="F1364" s="435"/>
      <c r="G1364" s="435"/>
      <c r="H1364" s="435"/>
      <c r="I1364" s="435"/>
    </row>
    <row r="1365" spans="1:13" s="14" customFormat="1" ht="12" customHeight="1">
      <c r="A1365" s="435"/>
      <c r="B1365" s="435"/>
      <c r="C1365" s="435"/>
      <c r="D1365" s="435"/>
      <c r="E1365" s="609" t="s">
        <v>81</v>
      </c>
      <c r="F1365" s="435"/>
      <c r="G1365" s="435"/>
      <c r="H1365" s="435"/>
      <c r="I1365" s="161"/>
    </row>
    <row r="1366" spans="1:13" s="14" customFormat="1" ht="12" customHeight="1">
      <c r="A1366" s="161"/>
      <c r="B1366" s="183"/>
      <c r="C1366" s="12"/>
      <c r="D1366" s="450"/>
      <c r="E1366" s="651"/>
      <c r="F1366" s="450"/>
      <c r="G1366" s="161"/>
      <c r="H1366" s="450"/>
      <c r="I1366" s="450"/>
    </row>
    <row r="1367" spans="1:13" s="14" customFormat="1" ht="16.5" customHeight="1">
      <c r="A1367" s="468" t="s">
        <v>44</v>
      </c>
      <c r="B1367" s="610" t="s">
        <v>45</v>
      </c>
      <c r="C1367" s="611"/>
      <c r="D1367" s="332" t="s">
        <v>82</v>
      </c>
      <c r="E1367" s="445" t="s">
        <v>148</v>
      </c>
      <c r="F1367" s="34" t="s">
        <v>83</v>
      </c>
      <c r="G1367" s="614" t="s">
        <v>48</v>
      </c>
      <c r="H1367" s="615"/>
      <c r="I1367" s="616" t="s">
        <v>49</v>
      </c>
    </row>
    <row r="1368" spans="1:13" s="14" customFormat="1" ht="16.5" customHeight="1">
      <c r="A1368" s="484" t="s">
        <v>84</v>
      </c>
      <c r="B1368" s="612"/>
      <c r="C1368" s="613"/>
      <c r="D1368" s="333" t="s">
        <v>568</v>
      </c>
      <c r="E1368" s="35" t="s">
        <v>616</v>
      </c>
      <c r="F1368" s="35" t="s">
        <v>656</v>
      </c>
      <c r="G1368" s="20" t="s">
        <v>51</v>
      </c>
      <c r="H1368" s="20" t="s">
        <v>52</v>
      </c>
      <c r="I1368" s="617"/>
    </row>
    <row r="1369" spans="1:13" s="14" customFormat="1" ht="16.5" customHeight="1">
      <c r="A1369" s="73">
        <v>1</v>
      </c>
      <c r="B1369" s="704">
        <v>2</v>
      </c>
      <c r="C1369" s="705"/>
      <c r="D1369" s="204">
        <v>3</v>
      </c>
      <c r="E1369" s="204">
        <v>4</v>
      </c>
      <c r="F1369" s="204">
        <v>5</v>
      </c>
      <c r="G1369" s="204">
        <v>6</v>
      </c>
      <c r="H1369" s="204">
        <v>7</v>
      </c>
      <c r="I1369" s="73">
        <v>8</v>
      </c>
    </row>
    <row r="1370" spans="1:13" s="14" customFormat="1" ht="17.25" customHeight="1">
      <c r="A1370" s="196">
        <v>3110</v>
      </c>
      <c r="B1370" s="689" t="s">
        <v>281</v>
      </c>
      <c r="C1370" s="690"/>
      <c r="D1370" s="128">
        <f>D1371+D1372+D1373+D1374+D1375+D1376+D1377+D1378+D1379+D1380+D1381+D1382</f>
        <v>1922210.0099999998</v>
      </c>
      <c r="E1370" s="128">
        <f>E1371+E1372+E1373+E1374+E1375+E1376+E1377+E1378+E1379+E1380+E1381+E1382</f>
        <v>3960326</v>
      </c>
      <c r="F1370" s="128">
        <f>F1371+F1372+F1373+F1374+F1375+F1376+F1377+F1378+F1379+F1380+F1381+F1382</f>
        <v>1910170.44</v>
      </c>
      <c r="G1370" s="118">
        <f t="shared" ref="G1370:G1385" si="124">F1370/D1370</f>
        <v>0.99373660009189124</v>
      </c>
      <c r="H1370" s="108">
        <f t="shared" ref="H1370:H1385" si="125">F1370/E1370</f>
        <v>0.48232656604532048</v>
      </c>
      <c r="I1370" s="108">
        <f>F1370/F1431</f>
        <v>0.29617867268722159</v>
      </c>
    </row>
    <row r="1371" spans="1:13" s="14" customFormat="1" ht="16.5" customHeight="1">
      <c r="A1371" s="53">
        <v>31110</v>
      </c>
      <c r="B1371" s="698" t="s">
        <v>282</v>
      </c>
      <c r="C1371" s="699"/>
      <c r="D1371" s="5">
        <v>36556.74</v>
      </c>
      <c r="E1371" s="5">
        <v>315789</v>
      </c>
      <c r="F1371" s="5">
        <v>50000</v>
      </c>
      <c r="G1371" s="58">
        <f t="shared" si="124"/>
        <v>1.3677368386787225</v>
      </c>
      <c r="H1371" s="59">
        <f t="shared" si="125"/>
        <v>0.1583335708336896</v>
      </c>
      <c r="I1371" s="59">
        <f>F1371/F1370</f>
        <v>2.6175674669114867E-2</v>
      </c>
    </row>
    <row r="1372" spans="1:13" s="14" customFormat="1" ht="16.5" customHeight="1">
      <c r="A1372" s="53">
        <v>31120</v>
      </c>
      <c r="B1372" s="698" t="s">
        <v>283</v>
      </c>
      <c r="C1372" s="699"/>
      <c r="D1372" s="5">
        <v>197503.5</v>
      </c>
      <c r="E1372" s="5">
        <v>164537</v>
      </c>
      <c r="F1372" s="5">
        <v>66884.009999999995</v>
      </c>
      <c r="G1372" s="58">
        <f t="shared" si="124"/>
        <v>0.33864721384684321</v>
      </c>
      <c r="H1372" s="59">
        <f t="shared" si="125"/>
        <v>0.40649829521627351</v>
      </c>
      <c r="I1372" s="59">
        <f>F1372/F1370</f>
        <v>3.5014681726516506E-2</v>
      </c>
    </row>
    <row r="1373" spans="1:13" s="14" customFormat="1" ht="16.5" customHeight="1">
      <c r="A1373" s="53">
        <v>31121</v>
      </c>
      <c r="B1373" s="698" t="s">
        <v>284</v>
      </c>
      <c r="C1373" s="699"/>
      <c r="D1373" s="5">
        <v>871071.51</v>
      </c>
      <c r="E1373" s="5">
        <v>2500000</v>
      </c>
      <c r="F1373" s="5">
        <v>1608312.23</v>
      </c>
      <c r="G1373" s="58">
        <f t="shared" si="124"/>
        <v>1.8463607310495094</v>
      </c>
      <c r="H1373" s="59">
        <f t="shared" si="125"/>
        <v>0.64332489199999998</v>
      </c>
      <c r="I1373" s="59">
        <f>F1373/F1370</f>
        <v>0.84197315397677286</v>
      </c>
    </row>
    <row r="1374" spans="1:13" s="14" customFormat="1" ht="16.5" customHeight="1">
      <c r="A1374" s="53">
        <v>31122</v>
      </c>
      <c r="B1374" s="698" t="s">
        <v>285</v>
      </c>
      <c r="C1374" s="699"/>
      <c r="D1374" s="5">
        <v>226361.4</v>
      </c>
      <c r="E1374" s="5">
        <v>190000</v>
      </c>
      <c r="F1374" s="5">
        <v>33623.199999999997</v>
      </c>
      <c r="G1374" s="58">
        <f t="shared" si="124"/>
        <v>0.14853769238041467</v>
      </c>
      <c r="H1374" s="59">
        <f t="shared" si="125"/>
        <v>0.17696421052631578</v>
      </c>
      <c r="I1374" s="59">
        <f>F1374/F1370</f>
        <v>1.7602198890691659E-2</v>
      </c>
    </row>
    <row r="1375" spans="1:13" s="14" customFormat="1" ht="16.5" customHeight="1">
      <c r="A1375" s="53">
        <v>31123</v>
      </c>
      <c r="B1375" s="698" t="s">
        <v>286</v>
      </c>
      <c r="C1375" s="699"/>
      <c r="D1375" s="5">
        <v>140187.70000000001</v>
      </c>
      <c r="E1375" s="5">
        <v>280000</v>
      </c>
      <c r="F1375" s="5">
        <v>38195</v>
      </c>
      <c r="G1375" s="58">
        <f t="shared" si="124"/>
        <v>0.27245614272864166</v>
      </c>
      <c r="H1375" s="59">
        <f t="shared" si="125"/>
        <v>0.13641071428571427</v>
      </c>
      <c r="I1375" s="59">
        <f>F1375/F1370</f>
        <v>1.9995597879736846E-2</v>
      </c>
    </row>
    <row r="1376" spans="1:13" s="14" customFormat="1" ht="16.5" customHeight="1">
      <c r="A1376" s="53">
        <v>31124</v>
      </c>
      <c r="B1376" s="698" t="s">
        <v>287</v>
      </c>
      <c r="C1376" s="699"/>
      <c r="D1376" s="5">
        <v>315896.15999999997</v>
      </c>
      <c r="E1376" s="5">
        <v>330000</v>
      </c>
      <c r="F1376" s="5">
        <v>100000</v>
      </c>
      <c r="G1376" s="58">
        <f t="shared" si="124"/>
        <v>0.31655972013081768</v>
      </c>
      <c r="H1376" s="59">
        <f t="shared" si="125"/>
        <v>0.30303030303030304</v>
      </c>
      <c r="I1376" s="59">
        <f>F1376/F1370</f>
        <v>5.2351349338229734E-2</v>
      </c>
    </row>
    <row r="1377" spans="1:9" s="14" customFormat="1" ht="16.5" customHeight="1">
      <c r="A1377" s="53">
        <v>31125</v>
      </c>
      <c r="B1377" s="698" t="s">
        <v>473</v>
      </c>
      <c r="C1377" s="699"/>
      <c r="D1377" s="5">
        <v>26095</v>
      </c>
      <c r="E1377" s="5">
        <v>0</v>
      </c>
      <c r="F1377" s="5">
        <v>0</v>
      </c>
      <c r="G1377" s="58">
        <f t="shared" si="124"/>
        <v>0</v>
      </c>
      <c r="H1377" s="59" t="e">
        <f t="shared" si="125"/>
        <v>#DIV/0!</v>
      </c>
      <c r="I1377" s="59">
        <f>F1377/F1371</f>
        <v>0</v>
      </c>
    </row>
    <row r="1378" spans="1:9" s="14" customFormat="1" ht="16.5" customHeight="1">
      <c r="A1378" s="53">
        <v>31126</v>
      </c>
      <c r="B1378" s="698" t="s">
        <v>288</v>
      </c>
      <c r="C1378" s="699"/>
      <c r="D1378" s="5">
        <v>81038</v>
      </c>
      <c r="E1378" s="5">
        <v>180000</v>
      </c>
      <c r="F1378" s="5">
        <v>13156</v>
      </c>
      <c r="G1378" s="58">
        <f t="shared" si="124"/>
        <v>0.16234359189516029</v>
      </c>
      <c r="H1378" s="59">
        <f t="shared" si="125"/>
        <v>7.3088888888888884E-2</v>
      </c>
      <c r="I1378" s="59">
        <f>F1378/F1372</f>
        <v>0.19669873262682666</v>
      </c>
    </row>
    <row r="1379" spans="1:9" s="14" customFormat="1" ht="16.5" customHeight="1">
      <c r="A1379" s="53">
        <v>31127</v>
      </c>
      <c r="B1379" s="479" t="s">
        <v>507</v>
      </c>
      <c r="C1379" s="480"/>
      <c r="D1379" s="5">
        <v>0</v>
      </c>
      <c r="E1379" s="383">
        <v>0</v>
      </c>
      <c r="F1379" s="5">
        <v>0</v>
      </c>
      <c r="G1379" s="58" t="e">
        <f t="shared" si="124"/>
        <v>#DIV/0!</v>
      </c>
      <c r="H1379" s="59" t="e">
        <f>F1379/E1379</f>
        <v>#DIV/0!</v>
      </c>
      <c r="I1379" s="59">
        <f>F1379/F1370</f>
        <v>0</v>
      </c>
    </row>
    <row r="1380" spans="1:9" s="14" customFormat="1" ht="16.5" customHeight="1">
      <c r="A1380" s="53">
        <v>31129</v>
      </c>
      <c r="B1380" s="479" t="s">
        <v>531</v>
      </c>
      <c r="C1380" s="480"/>
      <c r="D1380" s="5">
        <v>27500</v>
      </c>
      <c r="E1380" s="383">
        <v>0</v>
      </c>
      <c r="F1380" s="5">
        <v>0</v>
      </c>
      <c r="G1380" s="58">
        <f t="shared" si="124"/>
        <v>0</v>
      </c>
      <c r="H1380" s="59" t="e">
        <f>F1380/E1380</f>
        <v>#DIV/0!</v>
      </c>
      <c r="I1380" s="59">
        <f>F1380/F1370</f>
        <v>0</v>
      </c>
    </row>
    <row r="1381" spans="1:9" s="14" customFormat="1" ht="16.5" customHeight="1">
      <c r="A1381" s="53">
        <v>31130</v>
      </c>
      <c r="B1381" s="698" t="s">
        <v>289</v>
      </c>
      <c r="C1381" s="699"/>
      <c r="D1381" s="5">
        <f>0+0+0+0+0</f>
        <v>0</v>
      </c>
      <c r="E1381" s="383">
        <v>0</v>
      </c>
      <c r="F1381" s="5">
        <f>0+0+0+0+0</f>
        <v>0</v>
      </c>
      <c r="G1381" s="58" t="e">
        <f t="shared" si="124"/>
        <v>#DIV/0!</v>
      </c>
      <c r="H1381" s="59" t="e">
        <f t="shared" si="125"/>
        <v>#DIV/0!</v>
      </c>
      <c r="I1381" s="59">
        <f>F1381/F1370</f>
        <v>0</v>
      </c>
    </row>
    <row r="1382" spans="1:9" s="14" customFormat="1" ht="16.5" customHeight="1">
      <c r="A1382" s="53">
        <v>31136</v>
      </c>
      <c r="B1382" s="479" t="s">
        <v>557</v>
      </c>
      <c r="C1382" s="480"/>
      <c r="D1382" s="5">
        <v>0</v>
      </c>
      <c r="E1382" s="383">
        <v>0</v>
      </c>
      <c r="F1382" s="5">
        <v>0</v>
      </c>
      <c r="G1382" s="58" t="e">
        <f t="shared" si="124"/>
        <v>#DIV/0!</v>
      </c>
      <c r="H1382" s="59" t="e">
        <f t="shared" si="125"/>
        <v>#DIV/0!</v>
      </c>
      <c r="I1382" s="59">
        <f>F1382/F1370</f>
        <v>0</v>
      </c>
    </row>
    <row r="1383" spans="1:9" s="14" customFormat="1" ht="17.25" customHeight="1">
      <c r="A1383" s="116">
        <v>3120</v>
      </c>
      <c r="B1383" s="689" t="s">
        <v>290</v>
      </c>
      <c r="C1383" s="690"/>
      <c r="D1383" s="335">
        <f>D1384+D1385+D1386+D1387+D1388+D1389+D1390</f>
        <v>4248183.84</v>
      </c>
      <c r="E1383" s="335">
        <f t="shared" ref="E1383" si="126">E1384+E1386+E1387+E1388+E1389+E1390</f>
        <v>4980601</v>
      </c>
      <c r="F1383" s="335">
        <f>F1384+F1385+F1386+F1387+F1388+F1389+F1390</f>
        <v>2097580.48</v>
      </c>
      <c r="G1383" s="118">
        <f t="shared" si="124"/>
        <v>0.49375934728851095</v>
      </c>
      <c r="H1383" s="108">
        <f t="shared" si="125"/>
        <v>0.42115007405732763</v>
      </c>
      <c r="I1383" s="108">
        <f>F1383/F1431</f>
        <v>0.32523726124723468</v>
      </c>
    </row>
    <row r="1384" spans="1:9" s="14" customFormat="1" ht="16.5" customHeight="1">
      <c r="A1384" s="205">
        <v>31210</v>
      </c>
      <c r="B1384" s="698" t="s">
        <v>291</v>
      </c>
      <c r="C1384" s="699"/>
      <c r="D1384" s="5">
        <f>0+0+0+0+0</f>
        <v>0</v>
      </c>
      <c r="E1384" s="5">
        <f>0+0+0</f>
        <v>0</v>
      </c>
      <c r="F1384" s="5">
        <f>0+0+0+0+0</f>
        <v>0</v>
      </c>
      <c r="G1384" s="58" t="e">
        <f t="shared" si="124"/>
        <v>#DIV/0!</v>
      </c>
      <c r="H1384" s="59" t="e">
        <f t="shared" si="125"/>
        <v>#DIV/0!</v>
      </c>
      <c r="I1384" s="63">
        <f>F1384/F1383</f>
        <v>0</v>
      </c>
    </row>
    <row r="1385" spans="1:9" s="14" customFormat="1" ht="16.5" customHeight="1">
      <c r="A1385" s="205">
        <v>31220</v>
      </c>
      <c r="B1385" s="479" t="s">
        <v>462</v>
      </c>
      <c r="C1385" s="480"/>
      <c r="D1385" s="5">
        <v>0</v>
      </c>
      <c r="E1385" s="5">
        <v>0</v>
      </c>
      <c r="F1385" s="5">
        <v>0</v>
      </c>
      <c r="G1385" s="58" t="e">
        <f t="shared" si="124"/>
        <v>#DIV/0!</v>
      </c>
      <c r="H1385" s="59" t="e">
        <f t="shared" si="125"/>
        <v>#DIV/0!</v>
      </c>
      <c r="I1385" s="63">
        <f>F1385/F1383</f>
        <v>0</v>
      </c>
    </row>
    <row r="1386" spans="1:9" s="14" customFormat="1" ht="16.5" customHeight="1">
      <c r="A1386" s="53">
        <v>31230</v>
      </c>
      <c r="B1386" s="698" t="s">
        <v>292</v>
      </c>
      <c r="C1386" s="699"/>
      <c r="D1386" s="5">
        <v>2860885.41</v>
      </c>
      <c r="E1386" s="5">
        <v>3254921</v>
      </c>
      <c r="F1386" s="5">
        <v>1888863.63</v>
      </c>
      <c r="G1386" s="58">
        <f t="shared" ref="G1386:G1402" si="127">F1386/D1386</f>
        <v>0.6602374297822714</v>
      </c>
      <c r="H1386" s="59">
        <f>F1386/E1386</f>
        <v>0.58031013041483948</v>
      </c>
      <c r="I1386" s="59">
        <f>F1386/F1383</f>
        <v>0.90049638047737735</v>
      </c>
    </row>
    <row r="1387" spans="1:9" s="14" customFormat="1" ht="16.5" customHeight="1">
      <c r="A1387" s="53">
        <v>31240</v>
      </c>
      <c r="B1387" s="206" t="s">
        <v>293</v>
      </c>
      <c r="C1387" s="17"/>
      <c r="D1387" s="5">
        <v>954439.84</v>
      </c>
      <c r="E1387" s="5">
        <v>885000</v>
      </c>
      <c r="F1387" s="5">
        <v>150982.85</v>
      </c>
      <c r="G1387" s="58">
        <f t="shared" si="127"/>
        <v>0.15819001226939564</v>
      </c>
      <c r="H1387" s="59">
        <f>F1387/E1387</f>
        <v>0.17060209039548024</v>
      </c>
      <c r="I1387" s="59">
        <f>F1387/F1383</f>
        <v>7.197952662107153E-2</v>
      </c>
    </row>
    <row r="1388" spans="1:9" s="14" customFormat="1" ht="16.5" customHeight="1">
      <c r="A1388" s="53">
        <v>31250</v>
      </c>
      <c r="B1388" s="698" t="s">
        <v>294</v>
      </c>
      <c r="C1388" s="699"/>
      <c r="D1388" s="5">
        <v>300904.31</v>
      </c>
      <c r="E1388" s="5">
        <v>290680</v>
      </c>
      <c r="F1388" s="5">
        <v>30723</v>
      </c>
      <c r="G1388" s="58">
        <f t="shared" si="127"/>
        <v>0.10210222645199067</v>
      </c>
      <c r="H1388" s="59">
        <f>F1388/E1388</f>
        <v>0.105693546167607</v>
      </c>
      <c r="I1388" s="59">
        <f>F1388/F1383</f>
        <v>1.4646875432402956E-2</v>
      </c>
    </row>
    <row r="1389" spans="1:9" s="14" customFormat="1" ht="16.5" customHeight="1">
      <c r="A1389" s="53">
        <v>31260</v>
      </c>
      <c r="B1389" s="698" t="s">
        <v>567</v>
      </c>
      <c r="C1389" s="699"/>
      <c r="D1389" s="5">
        <v>131954.28</v>
      </c>
      <c r="E1389" s="5">
        <v>550000</v>
      </c>
      <c r="F1389" s="5">
        <v>27011</v>
      </c>
      <c r="G1389" s="58">
        <f t="shared" si="127"/>
        <v>0.2046996884072271</v>
      </c>
      <c r="H1389" s="59">
        <f>F1389/E1388</f>
        <v>9.2923489748176685E-2</v>
      </c>
      <c r="I1389" s="59">
        <f>F1389/F1383</f>
        <v>1.2877217469148073E-2</v>
      </c>
    </row>
    <row r="1390" spans="1:9" s="14" customFormat="1" ht="16.5" customHeight="1">
      <c r="A1390" s="53">
        <v>31270</v>
      </c>
      <c r="B1390" s="698" t="s">
        <v>295</v>
      </c>
      <c r="C1390" s="699"/>
      <c r="D1390" s="5">
        <v>0</v>
      </c>
      <c r="E1390" s="5">
        <v>0</v>
      </c>
      <c r="F1390" s="5">
        <v>0</v>
      </c>
      <c r="G1390" s="58" t="e">
        <f t="shared" si="127"/>
        <v>#DIV/0!</v>
      </c>
      <c r="H1390" s="59">
        <f>F1390/E1389</f>
        <v>0</v>
      </c>
      <c r="I1390" s="59">
        <f>F1390/F1383</f>
        <v>0</v>
      </c>
    </row>
    <row r="1391" spans="1:9" s="14" customFormat="1" ht="17.25" customHeight="1">
      <c r="A1391" s="116">
        <v>3150</v>
      </c>
      <c r="B1391" s="689" t="s">
        <v>382</v>
      </c>
      <c r="C1391" s="690"/>
      <c r="D1391" s="128">
        <f>D1392</f>
        <v>31645.86</v>
      </c>
      <c r="E1391" s="128">
        <f>E1392</f>
        <v>915211</v>
      </c>
      <c r="F1391" s="128">
        <f>F1392</f>
        <v>157530.22</v>
      </c>
      <c r="G1391" s="118">
        <f t="shared" si="127"/>
        <v>4.9779092747044951</v>
      </c>
      <c r="H1391" s="108" t="e">
        <f>F1391/E1390</f>
        <v>#DIV/0!</v>
      </c>
      <c r="I1391" s="108">
        <f>F1391/F1431</f>
        <v>2.4425616945326623E-2</v>
      </c>
    </row>
    <row r="1392" spans="1:9" s="14" customFormat="1" ht="16.5" customHeight="1">
      <c r="A1392" s="53">
        <v>31510</v>
      </c>
      <c r="B1392" s="700" t="s">
        <v>410</v>
      </c>
      <c r="C1392" s="701"/>
      <c r="D1392" s="115">
        <v>31645.86</v>
      </c>
      <c r="E1392" s="5">
        <v>915211</v>
      </c>
      <c r="F1392" s="115">
        <v>157530.22</v>
      </c>
      <c r="G1392" s="58">
        <f t="shared" si="127"/>
        <v>4.9779092747044951</v>
      </c>
      <c r="H1392" s="59">
        <f t="shared" ref="H1392:H1399" si="128">F1392/E1392</f>
        <v>0.17212448276954714</v>
      </c>
      <c r="I1392" s="59">
        <f>F1392/F1391</f>
        <v>1</v>
      </c>
    </row>
    <row r="1393" spans="1:9" s="14" customFormat="1" ht="17.25" customHeight="1">
      <c r="A1393" s="116">
        <v>3160</v>
      </c>
      <c r="B1393" s="689" t="s">
        <v>296</v>
      </c>
      <c r="C1393" s="690"/>
      <c r="D1393" s="335">
        <f>D1394+D1395+D1396+D1397+D1398+D1399+D1400</f>
        <v>113562.5</v>
      </c>
      <c r="E1393" s="335">
        <f>E1394+E1395+E1396+E1397+E1398+E1399+E1400+E1401</f>
        <v>215000</v>
      </c>
      <c r="F1393" s="335">
        <f>F1394+F1395+F1396+F1397+F1398+F1399+F1400</f>
        <v>0</v>
      </c>
      <c r="G1393" s="118">
        <f t="shared" si="127"/>
        <v>0</v>
      </c>
      <c r="H1393" s="108">
        <f t="shared" si="128"/>
        <v>0</v>
      </c>
      <c r="I1393" s="108">
        <f>F1393/F1431</f>
        <v>0</v>
      </c>
    </row>
    <row r="1394" spans="1:9" s="14" customFormat="1" ht="16.5" customHeight="1">
      <c r="A1394" s="75">
        <v>31610</v>
      </c>
      <c r="B1394" s="698" t="s">
        <v>297</v>
      </c>
      <c r="C1394" s="699"/>
      <c r="D1394" s="5">
        <v>0</v>
      </c>
      <c r="E1394" s="383">
        <v>0</v>
      </c>
      <c r="F1394" s="5">
        <v>0</v>
      </c>
      <c r="G1394" s="58" t="e">
        <f t="shared" si="127"/>
        <v>#DIV/0!</v>
      </c>
      <c r="H1394" s="59" t="e">
        <f t="shared" si="128"/>
        <v>#DIV/0!</v>
      </c>
      <c r="I1394" s="114" t="e">
        <f>F1394/F1393</f>
        <v>#DIV/0!</v>
      </c>
    </row>
    <row r="1395" spans="1:9" s="14" customFormat="1" ht="16.5" customHeight="1">
      <c r="A1395" s="53">
        <v>31620</v>
      </c>
      <c r="B1395" s="698" t="s">
        <v>298</v>
      </c>
      <c r="C1395" s="699"/>
      <c r="D1395" s="5">
        <v>0</v>
      </c>
      <c r="E1395" s="383">
        <v>75000</v>
      </c>
      <c r="F1395" s="5">
        <v>0</v>
      </c>
      <c r="G1395" s="58" t="e">
        <f t="shared" si="127"/>
        <v>#DIV/0!</v>
      </c>
      <c r="H1395" s="59">
        <f t="shared" si="128"/>
        <v>0</v>
      </c>
      <c r="I1395" s="59" t="e">
        <f>F1395/F1393</f>
        <v>#DIV/0!</v>
      </c>
    </row>
    <row r="1396" spans="1:9" s="14" customFormat="1" ht="16.5" customHeight="1">
      <c r="A1396" s="53">
        <v>31640</v>
      </c>
      <c r="B1396" s="698" t="s">
        <v>299</v>
      </c>
      <c r="C1396" s="699"/>
      <c r="D1396" s="5">
        <v>0</v>
      </c>
      <c r="E1396" s="383">
        <v>0</v>
      </c>
      <c r="F1396" s="5">
        <v>0</v>
      </c>
      <c r="G1396" s="58" t="e">
        <f t="shared" si="127"/>
        <v>#DIV/0!</v>
      </c>
      <c r="H1396" s="59" t="e">
        <f t="shared" si="128"/>
        <v>#DIV/0!</v>
      </c>
      <c r="I1396" s="59" t="e">
        <f>F1396/F1393</f>
        <v>#DIV/0!</v>
      </c>
    </row>
    <row r="1397" spans="1:9" s="14" customFormat="1" ht="16.5" customHeight="1">
      <c r="A1397" s="53">
        <v>31650</v>
      </c>
      <c r="B1397" s="698" t="s">
        <v>300</v>
      </c>
      <c r="C1397" s="699"/>
      <c r="D1397" s="5">
        <f>0</f>
        <v>0</v>
      </c>
      <c r="E1397" s="383">
        <v>0</v>
      </c>
      <c r="F1397" s="5">
        <f>0</f>
        <v>0</v>
      </c>
      <c r="G1397" s="58" t="e">
        <f t="shared" si="127"/>
        <v>#DIV/0!</v>
      </c>
      <c r="H1397" s="59" t="e">
        <f t="shared" si="128"/>
        <v>#DIV/0!</v>
      </c>
      <c r="I1397" s="59" t="e">
        <f>F1397/F1393</f>
        <v>#DIV/0!</v>
      </c>
    </row>
    <row r="1398" spans="1:9" s="14" customFormat="1" ht="16.5" customHeight="1">
      <c r="A1398" s="53">
        <v>31660</v>
      </c>
      <c r="B1398" s="698" t="s">
        <v>301</v>
      </c>
      <c r="C1398" s="699"/>
      <c r="D1398" s="5">
        <v>100000</v>
      </c>
      <c r="E1398" s="383">
        <v>60000</v>
      </c>
      <c r="F1398" s="5">
        <v>0</v>
      </c>
      <c r="G1398" s="58">
        <f t="shared" si="127"/>
        <v>0</v>
      </c>
      <c r="H1398" s="59">
        <f t="shared" si="128"/>
        <v>0</v>
      </c>
      <c r="I1398" s="59" t="e">
        <f>F1398/F1393</f>
        <v>#DIV/0!</v>
      </c>
    </row>
    <row r="1399" spans="1:9" s="14" customFormat="1" ht="16.5" customHeight="1">
      <c r="A1399" s="53">
        <v>31680</v>
      </c>
      <c r="B1399" s="698" t="s">
        <v>508</v>
      </c>
      <c r="C1399" s="699"/>
      <c r="D1399" s="5">
        <f t="shared" ref="D1399:F1399" si="129">0+0+0+0+0</f>
        <v>0</v>
      </c>
      <c r="E1399" s="383">
        <v>0</v>
      </c>
      <c r="F1399" s="5">
        <f t="shared" si="129"/>
        <v>0</v>
      </c>
      <c r="G1399" s="58" t="e">
        <f t="shared" si="127"/>
        <v>#DIV/0!</v>
      </c>
      <c r="H1399" s="59" t="e">
        <f t="shared" si="128"/>
        <v>#DIV/0!</v>
      </c>
      <c r="I1399" s="59" t="e">
        <f>F1399/F1393</f>
        <v>#DIV/0!</v>
      </c>
    </row>
    <row r="1400" spans="1:9" s="14" customFormat="1" ht="16.5" customHeight="1">
      <c r="A1400" s="53">
        <v>31690</v>
      </c>
      <c r="B1400" s="698" t="s">
        <v>302</v>
      </c>
      <c r="C1400" s="699"/>
      <c r="D1400" s="5">
        <v>13562.5</v>
      </c>
      <c r="E1400" s="383">
        <v>80000</v>
      </c>
      <c r="F1400" s="5">
        <v>0</v>
      </c>
      <c r="G1400" s="58">
        <f t="shared" si="127"/>
        <v>0</v>
      </c>
      <c r="H1400" s="59">
        <f>F1400/E1400</f>
        <v>0</v>
      </c>
      <c r="I1400" s="59" t="e">
        <f>F1400/F1393</f>
        <v>#DIV/0!</v>
      </c>
    </row>
    <row r="1401" spans="1:9" s="14" customFormat="1" ht="16.5" customHeight="1">
      <c r="A1401" s="53">
        <v>31695</v>
      </c>
      <c r="B1401" s="479" t="s">
        <v>492</v>
      </c>
      <c r="C1401" s="480"/>
      <c r="D1401" s="5"/>
      <c r="E1401" s="383">
        <v>0</v>
      </c>
      <c r="F1401" s="5"/>
      <c r="G1401" s="58"/>
      <c r="H1401" s="59"/>
      <c r="I1401" s="59"/>
    </row>
    <row r="1402" spans="1:9" s="14" customFormat="1" ht="17.25" customHeight="1">
      <c r="A1402" s="116">
        <v>3170</v>
      </c>
      <c r="B1402" s="471" t="s">
        <v>303</v>
      </c>
      <c r="C1402" s="207"/>
      <c r="D1402" s="335">
        <f>D1403+D1404+D1405+D1406+D1407</f>
        <v>0</v>
      </c>
      <c r="E1402" s="335">
        <f>E1403+E1404+E1405+E1406+E1407</f>
        <v>100000</v>
      </c>
      <c r="F1402" s="335">
        <f>F1403+F1404+F1405+F1406+F1407</f>
        <v>220000</v>
      </c>
      <c r="G1402" s="118" t="e">
        <f t="shared" si="127"/>
        <v>#DIV/0!</v>
      </c>
      <c r="H1402" s="108">
        <f>F1402/E1402</f>
        <v>2.2000000000000002</v>
      </c>
      <c r="I1402" s="108">
        <f>F1402/F1431</f>
        <v>3.4111776952840268E-2</v>
      </c>
    </row>
    <row r="1403" spans="1:9" s="14" customFormat="1" ht="16.5" customHeight="1">
      <c r="A1403" s="437">
        <v>31700</v>
      </c>
      <c r="B1403" s="208" t="s">
        <v>304</v>
      </c>
      <c r="C1403" s="209"/>
      <c r="D1403" s="5">
        <v>0</v>
      </c>
      <c r="E1403" s="5">
        <v>0</v>
      </c>
      <c r="F1403" s="5">
        <v>120000</v>
      </c>
      <c r="G1403" s="114" t="e">
        <f>F1403/D1403</f>
        <v>#DIV/0!</v>
      </c>
      <c r="H1403" s="86" t="e">
        <f>F1403/E1403</f>
        <v>#DIV/0!</v>
      </c>
      <c r="I1403" s="86">
        <f>F1403/F1402</f>
        <v>0.54545454545454541</v>
      </c>
    </row>
    <row r="1404" spans="1:9" s="14" customFormat="1" ht="16.5" customHeight="1">
      <c r="A1404" s="437">
        <v>31701</v>
      </c>
      <c r="B1404" s="208" t="s">
        <v>558</v>
      </c>
      <c r="C1404" s="209"/>
      <c r="D1404" s="5">
        <v>0</v>
      </c>
      <c r="E1404" s="5">
        <v>0</v>
      </c>
      <c r="F1404" s="5">
        <v>0</v>
      </c>
      <c r="G1404" s="114" t="e">
        <f t="shared" ref="G1404:G1407" si="130">F1404/D1404</f>
        <v>#DIV/0!</v>
      </c>
      <c r="H1404" s="86" t="e">
        <f t="shared" ref="H1404:H1407" si="131">F1404/E1404</f>
        <v>#DIV/0!</v>
      </c>
      <c r="I1404" s="86">
        <f>F1404/F1402</f>
        <v>0</v>
      </c>
    </row>
    <row r="1405" spans="1:9" s="14" customFormat="1" ht="16.5" customHeight="1">
      <c r="A1405" s="53">
        <v>31702</v>
      </c>
      <c r="B1405" s="698" t="s">
        <v>472</v>
      </c>
      <c r="C1405" s="699"/>
      <c r="D1405" s="5">
        <v>0</v>
      </c>
      <c r="E1405" s="5">
        <v>100000</v>
      </c>
      <c r="F1405" s="5">
        <v>0</v>
      </c>
      <c r="G1405" s="114" t="e">
        <f t="shared" si="130"/>
        <v>#DIV/0!</v>
      </c>
      <c r="H1405" s="86">
        <f t="shared" si="131"/>
        <v>0</v>
      </c>
      <c r="I1405" s="59">
        <f>F1405/F1402</f>
        <v>0</v>
      </c>
    </row>
    <row r="1406" spans="1:9" s="14" customFormat="1" ht="16.5" customHeight="1">
      <c r="A1406" s="53">
        <v>31703</v>
      </c>
      <c r="B1406" s="698" t="s">
        <v>305</v>
      </c>
      <c r="C1406" s="699"/>
      <c r="D1406" s="5">
        <f>0+0+0</f>
        <v>0</v>
      </c>
      <c r="E1406" s="5">
        <v>0</v>
      </c>
      <c r="F1406" s="5">
        <f>0+0+0</f>
        <v>0</v>
      </c>
      <c r="G1406" s="114" t="e">
        <f t="shared" si="130"/>
        <v>#DIV/0!</v>
      </c>
      <c r="H1406" s="86" t="e">
        <f t="shared" si="131"/>
        <v>#DIV/0!</v>
      </c>
      <c r="I1406" s="59">
        <f>F1406/F1402</f>
        <v>0</v>
      </c>
    </row>
    <row r="1407" spans="1:9" s="14" customFormat="1" ht="16.5" customHeight="1">
      <c r="A1407" s="53">
        <v>31706</v>
      </c>
      <c r="B1407" s="698" t="s">
        <v>306</v>
      </c>
      <c r="C1407" s="699"/>
      <c r="D1407" s="5">
        <v>0</v>
      </c>
      <c r="E1407" s="5">
        <v>0</v>
      </c>
      <c r="F1407" s="5">
        <v>100000</v>
      </c>
      <c r="G1407" s="114" t="e">
        <f t="shared" si="130"/>
        <v>#DIV/0!</v>
      </c>
      <c r="H1407" s="86" t="e">
        <f t="shared" si="131"/>
        <v>#DIV/0!</v>
      </c>
      <c r="I1407" s="59">
        <f>F1407/F1402</f>
        <v>0.45454545454545453</v>
      </c>
    </row>
    <row r="1408" spans="1:9" s="14" customFormat="1" ht="17.25" customHeight="1">
      <c r="A1408" s="116">
        <v>3190</v>
      </c>
      <c r="B1408" s="689" t="s">
        <v>307</v>
      </c>
      <c r="C1408" s="690"/>
      <c r="D1408" s="128">
        <f>D1409+D1410</f>
        <v>0</v>
      </c>
      <c r="E1408" s="128">
        <f>E1409+E1410+E1411</f>
        <v>1000000</v>
      </c>
      <c r="F1408" s="128">
        <f>F1409+F1410+F1411</f>
        <v>1000000</v>
      </c>
      <c r="G1408" s="118">
        <f>F1413/D1413</f>
        <v>1.2154326197600962</v>
      </c>
      <c r="H1408" s="108">
        <f>F1408/E1408</f>
        <v>1</v>
      </c>
      <c r="I1408" s="108">
        <f>F1408/F1431</f>
        <v>0.15505353160381941</v>
      </c>
    </row>
    <row r="1409" spans="1:16" s="14" customFormat="1" ht="16.5" customHeight="1">
      <c r="A1409" s="205">
        <v>31900</v>
      </c>
      <c r="B1409" s="700" t="s">
        <v>307</v>
      </c>
      <c r="C1409" s="701"/>
      <c r="D1409" s="5">
        <f>0+0+0+0+0</f>
        <v>0</v>
      </c>
      <c r="E1409" s="5">
        <f t="shared" ref="E1409:E1410" si="132">0+0+0</f>
        <v>0</v>
      </c>
      <c r="F1409" s="5">
        <f>0+0+0+0+0</f>
        <v>0</v>
      </c>
      <c r="G1409" s="58" t="e">
        <f>F1409/D1409</f>
        <v>#DIV/0!</v>
      </c>
      <c r="H1409" s="59" t="e">
        <f>F1409/E1409</f>
        <v>#DIV/0!</v>
      </c>
      <c r="I1409" s="59">
        <f>F1409/F1408</f>
        <v>0</v>
      </c>
    </row>
    <row r="1410" spans="1:16" s="14" customFormat="1" ht="16.5" customHeight="1">
      <c r="A1410" s="205">
        <v>31910</v>
      </c>
      <c r="B1410" s="702" t="s">
        <v>308</v>
      </c>
      <c r="C1410" s="703"/>
      <c r="D1410" s="5">
        <f>0+0+0+0+0</f>
        <v>0</v>
      </c>
      <c r="E1410" s="5">
        <f t="shared" si="132"/>
        <v>0</v>
      </c>
      <c r="F1410" s="5">
        <f>0+0+0+0+0</f>
        <v>0</v>
      </c>
      <c r="G1410" s="58" t="e">
        <f t="shared" ref="G1410:G1411" si="133">F1410/D1410</f>
        <v>#DIV/0!</v>
      </c>
      <c r="H1410" s="59" t="e">
        <f t="shared" ref="H1410:H1411" si="134">F1410/E1410</f>
        <v>#DIV/0!</v>
      </c>
      <c r="I1410" s="59">
        <f>F1410/F1408</f>
        <v>0</v>
      </c>
    </row>
    <row r="1411" spans="1:16" s="14" customFormat="1" ht="16.5" customHeight="1">
      <c r="A1411" s="205">
        <v>31930</v>
      </c>
      <c r="B1411" s="556" t="s">
        <v>655</v>
      </c>
      <c r="C1411" s="557"/>
      <c r="D1411" s="5">
        <v>0</v>
      </c>
      <c r="E1411" s="5">
        <v>1000000</v>
      </c>
      <c r="F1411" s="5">
        <v>1000000</v>
      </c>
      <c r="G1411" s="58" t="e">
        <f t="shared" si="133"/>
        <v>#DIV/0!</v>
      </c>
      <c r="H1411" s="59">
        <f t="shared" si="134"/>
        <v>1</v>
      </c>
      <c r="I1411" s="59">
        <f>F1411/F1408</f>
        <v>1</v>
      </c>
    </row>
    <row r="1412" spans="1:16" s="14" customFormat="1" ht="17.25" customHeight="1">
      <c r="A1412" s="116">
        <v>3210</v>
      </c>
      <c r="B1412" s="689" t="s">
        <v>309</v>
      </c>
      <c r="C1412" s="690"/>
      <c r="D1412" s="335">
        <f>D1413+D1414+D1415+D1416</f>
        <v>945507.95</v>
      </c>
      <c r="E1412" s="335">
        <f>E1413+E1414+E1415+E1416</f>
        <v>1541749</v>
      </c>
      <c r="F1412" s="335">
        <f>F1413+F1414+F1415+F1416</f>
        <v>294365.40000000002</v>
      </c>
      <c r="G1412" s="118">
        <f>F1412/D1412</f>
        <v>0.31133043355161638</v>
      </c>
      <c r="H1412" s="108">
        <f>F1412/E1412</f>
        <v>0.19092952225037929</v>
      </c>
      <c r="I1412" s="108">
        <f>F1412/F1431</f>
        <v>4.5642394851970941E-2</v>
      </c>
    </row>
    <row r="1413" spans="1:16" s="14" customFormat="1" ht="16.5" customHeight="1">
      <c r="A1413" s="53">
        <v>32100</v>
      </c>
      <c r="B1413" s="698" t="s">
        <v>309</v>
      </c>
      <c r="C1413" s="699"/>
      <c r="D1413" s="5">
        <v>195495</v>
      </c>
      <c r="E1413" s="5">
        <v>0</v>
      </c>
      <c r="F1413" s="5">
        <v>237611</v>
      </c>
      <c r="G1413" s="58">
        <f>F1413/D1413</f>
        <v>1.2154326197600962</v>
      </c>
      <c r="H1413" s="59" t="e">
        <f>F1413/E1413</f>
        <v>#DIV/0!</v>
      </c>
      <c r="I1413" s="59">
        <f>F1413/F1412</f>
        <v>0.80719744915672831</v>
      </c>
    </row>
    <row r="1414" spans="1:16" s="14" customFormat="1" ht="16.5" customHeight="1">
      <c r="A1414" s="53">
        <v>32110</v>
      </c>
      <c r="B1414" s="698" t="s">
        <v>432</v>
      </c>
      <c r="C1414" s="699"/>
      <c r="D1414" s="5">
        <v>255828</v>
      </c>
      <c r="E1414" s="5">
        <v>120000</v>
      </c>
      <c r="F1414" s="5">
        <v>47094.400000000001</v>
      </c>
      <c r="G1414" s="58">
        <f t="shared" ref="G1414:G1416" si="135">F1414/D1414</f>
        <v>0.18408618290413872</v>
      </c>
      <c r="H1414" s="59">
        <f t="shared" ref="H1414:H1416" si="136">F1414/E1414</f>
        <v>0.39245333333333332</v>
      </c>
      <c r="I1414" s="59">
        <f>F1414/F1412</f>
        <v>0.15998619402959721</v>
      </c>
    </row>
    <row r="1415" spans="1:16" s="14" customFormat="1" ht="16.5" customHeight="1">
      <c r="A1415" s="53">
        <v>32111</v>
      </c>
      <c r="B1415" s="479" t="s">
        <v>515</v>
      </c>
      <c r="C1415" s="480"/>
      <c r="D1415" s="5">
        <v>343284.95</v>
      </c>
      <c r="E1415" s="5">
        <v>500000</v>
      </c>
      <c r="F1415" s="5">
        <v>0</v>
      </c>
      <c r="G1415" s="58">
        <f t="shared" si="135"/>
        <v>0</v>
      </c>
      <c r="H1415" s="59">
        <f t="shared" si="136"/>
        <v>0</v>
      </c>
      <c r="I1415" s="59">
        <f>F1415/F1412</f>
        <v>0</v>
      </c>
      <c r="L1415" s="552"/>
      <c r="M1415" s="552"/>
      <c r="N1415" s="552"/>
      <c r="O1415" s="552"/>
      <c r="P1415" s="552"/>
    </row>
    <row r="1416" spans="1:16" s="14" customFormat="1" ht="16.5" customHeight="1">
      <c r="A1416" s="53">
        <v>32140</v>
      </c>
      <c r="B1416" s="479" t="s">
        <v>559</v>
      </c>
      <c r="C1416" s="480"/>
      <c r="D1416" s="5">
        <v>150900</v>
      </c>
      <c r="E1416" s="5">
        <v>921749</v>
      </c>
      <c r="F1416" s="5">
        <v>9660</v>
      </c>
      <c r="G1416" s="58">
        <f t="shared" si="135"/>
        <v>6.4015904572564619E-2</v>
      </c>
      <c r="H1416" s="59">
        <f t="shared" si="136"/>
        <v>1.0480076463332209E-2</v>
      </c>
      <c r="I1416" s="59">
        <f>F1416/F1412</f>
        <v>3.2816356813674431E-2</v>
      </c>
      <c r="L1416" s="552"/>
      <c r="M1416" s="552"/>
      <c r="N1416" s="552"/>
      <c r="O1416" s="552"/>
      <c r="P1416" s="552"/>
    </row>
    <row r="1417" spans="1:16" s="14" customFormat="1" ht="17.25" customHeight="1">
      <c r="A1417" s="116">
        <v>3320</v>
      </c>
      <c r="B1417" s="689" t="s">
        <v>310</v>
      </c>
      <c r="C1417" s="690"/>
      <c r="D1417" s="335">
        <f>D1418</f>
        <v>0</v>
      </c>
      <c r="E1417" s="128">
        <f>E1418</f>
        <v>0</v>
      </c>
      <c r="F1417" s="335">
        <f>F1418</f>
        <v>0</v>
      </c>
      <c r="G1417" s="118" t="e">
        <f>F1417/D1417</f>
        <v>#DIV/0!</v>
      </c>
      <c r="H1417" s="108" t="e">
        <f>F1417/E1417</f>
        <v>#DIV/0!</v>
      </c>
      <c r="I1417" s="108">
        <f>F1417/F1431</f>
        <v>0</v>
      </c>
      <c r="L1417" s="552"/>
      <c r="M1417" s="552"/>
      <c r="N1417" s="552"/>
      <c r="O1417" s="552"/>
      <c r="P1417" s="552"/>
    </row>
    <row r="1418" spans="1:16" s="14" customFormat="1" ht="16.5" customHeight="1">
      <c r="A1418" s="75">
        <v>33200</v>
      </c>
      <c r="B1418" s="700" t="s">
        <v>310</v>
      </c>
      <c r="C1418" s="701"/>
      <c r="D1418" s="5">
        <v>0</v>
      </c>
      <c r="E1418" s="5">
        <f>0+0</f>
        <v>0</v>
      </c>
      <c r="F1418" s="5">
        <v>0</v>
      </c>
      <c r="G1418" s="113" t="e">
        <f>F1418/D1418</f>
        <v>#DIV/0!</v>
      </c>
      <c r="H1418" s="59" t="e">
        <f>F1418/E1418</f>
        <v>#DIV/0!</v>
      </c>
      <c r="I1418" s="114" t="e">
        <f>F1418/F1417</f>
        <v>#DIV/0!</v>
      </c>
    </row>
    <row r="1419" spans="1:16" s="14" customFormat="1" ht="16.5" customHeight="1">
      <c r="A1419" s="607"/>
      <c r="B1419" s="607"/>
      <c r="C1419" s="607"/>
      <c r="D1419" s="607"/>
      <c r="E1419" s="607"/>
      <c r="F1419" s="607"/>
      <c r="G1419" s="607"/>
      <c r="H1419" s="607"/>
      <c r="I1419" s="607"/>
    </row>
    <row r="1420" spans="1:16" s="14" customFormat="1" ht="16.5" customHeight="1">
      <c r="A1420" s="140"/>
      <c r="B1420" s="143"/>
      <c r="C1420" s="143"/>
      <c r="D1420" s="141"/>
      <c r="E1420" s="141"/>
      <c r="F1420" s="141"/>
      <c r="G1420" s="159"/>
      <c r="H1420" s="160"/>
      <c r="I1420" s="524">
        <v>24</v>
      </c>
      <c r="K1420" s="434"/>
    </row>
    <row r="1421" spans="1:16" s="14" customFormat="1" ht="16.5" customHeight="1">
      <c r="A1421" s="140"/>
      <c r="B1421" s="143"/>
      <c r="C1421" s="143"/>
      <c r="D1421" s="141"/>
      <c r="E1421" s="141"/>
      <c r="F1421" s="141"/>
      <c r="G1421" s="159"/>
      <c r="H1421" s="160"/>
      <c r="I1421" s="160"/>
      <c r="K1421" s="434"/>
    </row>
    <row r="1422" spans="1:16" s="14" customFormat="1" ht="16.5" customHeight="1">
      <c r="A1422" s="140"/>
      <c r="B1422" s="143"/>
      <c r="C1422" s="143"/>
      <c r="D1422" s="141"/>
      <c r="E1422" s="141"/>
      <c r="F1422" s="141"/>
      <c r="G1422" s="159"/>
      <c r="H1422" s="160"/>
      <c r="I1422" s="160"/>
      <c r="K1422" s="434"/>
    </row>
    <row r="1423" spans="1:16" s="14" customFormat="1" ht="16.5" customHeight="1">
      <c r="A1423" s="140"/>
      <c r="B1423" s="143"/>
      <c r="C1423" s="143"/>
      <c r="D1423" s="141"/>
      <c r="E1423" s="141"/>
      <c r="F1423" s="141"/>
      <c r="G1423" s="159"/>
      <c r="H1423" s="160"/>
      <c r="I1423" s="524"/>
      <c r="K1423" s="434"/>
    </row>
    <row r="1424" spans="1:16" s="14" customFormat="1" ht="16.5" customHeight="1">
      <c r="A1424" s="116">
        <v>3400</v>
      </c>
      <c r="B1424" s="689" t="s">
        <v>271</v>
      </c>
      <c r="C1424" s="690"/>
      <c r="D1424" s="128">
        <f>D1425+D1426</f>
        <v>1777511.81</v>
      </c>
      <c r="E1424" s="128">
        <f>E1425+E1426</f>
        <v>0</v>
      </c>
      <c r="F1424" s="128">
        <f>F1425+F1426</f>
        <v>769738.97</v>
      </c>
      <c r="G1424" s="118">
        <f>F1424/D1424</f>
        <v>0.43304295682851185</v>
      </c>
      <c r="H1424" s="108" t="e">
        <f>F1424/E1424</f>
        <v>#DIV/0!</v>
      </c>
      <c r="I1424" s="108">
        <f>F1424/F1431</f>
        <v>0.11935074571158638</v>
      </c>
    </row>
    <row r="1425" spans="1:9" s="14" customFormat="1" ht="16.5" customHeight="1">
      <c r="A1425" s="53">
        <v>34000</v>
      </c>
      <c r="B1425" s="698" t="s">
        <v>271</v>
      </c>
      <c r="C1425" s="699"/>
      <c r="D1425" s="5">
        <v>1777511.81</v>
      </c>
      <c r="E1425" s="5">
        <v>0</v>
      </c>
      <c r="F1425" s="5">
        <v>769738.97</v>
      </c>
      <c r="G1425" s="58">
        <f>F1425/D1425</f>
        <v>0.43304295682851185</v>
      </c>
      <c r="H1425" s="59" t="e">
        <f>F1425/E1425</f>
        <v>#DIV/0!</v>
      </c>
      <c r="I1425" s="59">
        <f>F1425/F1424</f>
        <v>1</v>
      </c>
    </row>
    <row r="1426" spans="1:9" s="14" customFormat="1" ht="16.5" customHeight="1">
      <c r="A1426" s="53">
        <v>34100</v>
      </c>
      <c r="B1426" s="479" t="s">
        <v>311</v>
      </c>
      <c r="C1426" s="480"/>
      <c r="D1426" s="5">
        <v>0</v>
      </c>
      <c r="E1426" s="5">
        <v>0</v>
      </c>
      <c r="F1426" s="5">
        <v>0</v>
      </c>
      <c r="G1426" s="58" t="e">
        <f>F1426/D1426</f>
        <v>#DIV/0!</v>
      </c>
      <c r="H1426" s="59" t="e">
        <f>F1426/E1426</f>
        <v>#DIV/0!</v>
      </c>
      <c r="I1426" s="59">
        <f>F1426/F1424</f>
        <v>0</v>
      </c>
    </row>
    <row r="1427" spans="1:9" s="14" customFormat="1" ht="16.5" customHeight="1">
      <c r="A1427" s="53"/>
      <c r="B1427" s="643" t="s">
        <v>265</v>
      </c>
      <c r="C1427" s="644"/>
      <c r="D1427" s="5"/>
      <c r="E1427" s="5">
        <f>E1258</f>
        <v>3640633.66</v>
      </c>
      <c r="F1427" s="5"/>
      <c r="G1427" s="58"/>
      <c r="H1427" s="59"/>
      <c r="I1427" s="59"/>
    </row>
    <row r="1428" spans="1:9" s="14" customFormat="1" ht="16.5" customHeight="1">
      <c r="A1428" s="53"/>
      <c r="B1428" s="643" t="s">
        <v>186</v>
      </c>
      <c r="C1428" s="644"/>
      <c r="D1428" s="5"/>
      <c r="E1428" s="5">
        <f>E1259</f>
        <v>25472.300000000003</v>
      </c>
      <c r="F1428" s="5"/>
      <c r="G1428" s="58"/>
      <c r="H1428" s="59"/>
      <c r="I1428" s="59"/>
    </row>
    <row r="1429" spans="1:9" s="14" customFormat="1" ht="16.5" customHeight="1">
      <c r="A1429" s="53"/>
      <c r="B1429" s="643" t="s">
        <v>266</v>
      </c>
      <c r="C1429" s="644"/>
      <c r="D1429" s="5"/>
      <c r="E1429" s="5">
        <f>E1260</f>
        <v>1981.5400000000002</v>
      </c>
      <c r="F1429" s="5"/>
      <c r="G1429" s="58"/>
      <c r="H1429" s="59"/>
      <c r="I1429" s="59"/>
    </row>
    <row r="1430" spans="1:9" s="14" customFormat="1" ht="16.5" customHeight="1">
      <c r="A1430" s="197"/>
      <c r="B1430" s="643" t="s">
        <v>156</v>
      </c>
      <c r="C1430" s="644"/>
      <c r="D1430" s="115"/>
      <c r="E1430" s="115">
        <v>0</v>
      </c>
      <c r="F1430" s="115"/>
      <c r="G1430" s="58"/>
      <c r="H1430" s="59"/>
      <c r="I1430" s="210"/>
    </row>
    <row r="1431" spans="1:9" s="14" customFormat="1" ht="16.5" customHeight="1">
      <c r="A1431" s="430"/>
      <c r="B1431" s="689" t="s">
        <v>80</v>
      </c>
      <c r="C1431" s="690"/>
      <c r="D1431" s="338">
        <f>D1370+D1383+D1391+D1393+D1402+D1408+D1412+D1417+D1424+D1427+D1428+D1429+D1430</f>
        <v>9038621.9700000007</v>
      </c>
      <c r="E1431" s="338">
        <f>E1370+E1383+E1391+E1393+E1402+E1408+E1412+E1417+E1424+E1427+E1428+E1429+E1430</f>
        <v>16380974.5</v>
      </c>
      <c r="F1431" s="338">
        <f>F1370+F1383+F1391+F1393+F1402+F1408+F1412+F1417+F1424+F1427+F1428+F1429+F1430</f>
        <v>6449385.5100000007</v>
      </c>
      <c r="G1431" s="139">
        <f>F1431/D1431</f>
        <v>0.71353636996945902</v>
      </c>
      <c r="H1431" s="108">
        <f>F1431/E1431</f>
        <v>0.39371195590347818</v>
      </c>
      <c r="I1431" s="211">
        <f>I1370+I1383+I1391+I1393+I1402+I1408+I1412+I1417+I1424</f>
        <v>1</v>
      </c>
    </row>
    <row r="1432" spans="1:9" s="14" customFormat="1" ht="16.5" customHeight="1">
      <c r="A1432" s="691" t="s">
        <v>550</v>
      </c>
      <c r="B1432" s="691"/>
      <c r="C1432" s="691"/>
      <c r="D1432" s="691"/>
      <c r="E1432" s="691"/>
      <c r="F1432" s="691"/>
      <c r="G1432" s="691"/>
      <c r="H1432" s="691"/>
      <c r="I1432" s="691"/>
    </row>
    <row r="1433" spans="1:9" s="14" customFormat="1" ht="16.5" customHeight="1">
      <c r="A1433" s="585"/>
      <c r="B1433" s="585" t="s">
        <v>752</v>
      </c>
      <c r="C1433" s="585"/>
      <c r="D1433" s="585"/>
      <c r="E1433" s="585"/>
      <c r="F1433" s="585"/>
      <c r="G1433" s="585"/>
      <c r="H1433" s="585"/>
      <c r="I1433" s="585"/>
    </row>
    <row r="1434" spans="1:9" s="14" customFormat="1" ht="16.5" customHeight="1">
      <c r="A1434" s="585" t="s">
        <v>753</v>
      </c>
      <c r="B1434" s="585"/>
      <c r="C1434" s="585"/>
      <c r="D1434" s="585"/>
      <c r="E1434" s="585"/>
      <c r="F1434" s="585"/>
      <c r="G1434" s="585"/>
      <c r="H1434" s="585"/>
      <c r="I1434" s="585"/>
    </row>
    <row r="1435" spans="1:9" s="14" customFormat="1" ht="16.5" customHeight="1">
      <c r="A1435" s="585" t="s">
        <v>754</v>
      </c>
      <c r="B1435" s="585"/>
      <c r="C1435" s="585"/>
      <c r="D1435" s="585"/>
      <c r="E1435" s="585"/>
      <c r="F1435" s="585"/>
      <c r="G1435" s="585"/>
      <c r="H1435" s="585"/>
      <c r="I1435" s="585"/>
    </row>
    <row r="1436" spans="1:9" s="14" customFormat="1" ht="16.5" customHeight="1">
      <c r="A1436" s="585"/>
      <c r="B1436" s="585" t="s">
        <v>755</v>
      </c>
      <c r="C1436" s="585"/>
      <c r="D1436" s="585"/>
      <c r="E1436" s="585"/>
      <c r="F1436" s="585"/>
      <c r="G1436" s="585"/>
      <c r="H1436" s="585"/>
      <c r="I1436" s="585"/>
    </row>
    <row r="1437" spans="1:9" s="14" customFormat="1" ht="16.5" customHeight="1">
      <c r="A1437" s="585" t="s">
        <v>756</v>
      </c>
      <c r="B1437" s="585"/>
      <c r="C1437" s="585"/>
      <c r="D1437" s="585"/>
      <c r="E1437" s="585"/>
      <c r="F1437" s="585"/>
      <c r="G1437" s="585"/>
      <c r="H1437" s="585"/>
      <c r="I1437" s="585"/>
    </row>
    <row r="1438" spans="1:9" s="14" customFormat="1" ht="16.5" customHeight="1">
      <c r="A1438" s="585"/>
      <c r="B1438" s="585" t="s">
        <v>757</v>
      </c>
      <c r="C1438" s="585"/>
      <c r="D1438" s="585"/>
      <c r="E1438" s="585"/>
      <c r="F1438" s="585"/>
      <c r="G1438" s="585"/>
      <c r="H1438" s="585"/>
      <c r="I1438" s="585"/>
    </row>
    <row r="1439" spans="1:9" s="14" customFormat="1" ht="16.5" customHeight="1">
      <c r="A1439" s="585"/>
      <c r="B1439" s="532" t="s">
        <v>750</v>
      </c>
      <c r="C1439" s="585"/>
      <c r="D1439" s="585"/>
      <c r="E1439" s="585"/>
      <c r="F1439" s="585"/>
      <c r="G1439" s="585"/>
      <c r="H1439" s="585"/>
      <c r="I1439" s="585"/>
    </row>
    <row r="1440" spans="1:9" s="14" customFormat="1" ht="16.5" customHeight="1">
      <c r="A1440" s="591"/>
      <c r="B1440" s="622" t="s">
        <v>751</v>
      </c>
      <c r="C1440" s="622"/>
      <c r="D1440" s="622"/>
      <c r="E1440" s="622"/>
      <c r="F1440" s="622"/>
      <c r="G1440" s="622"/>
      <c r="H1440" s="622"/>
      <c r="I1440" s="622"/>
    </row>
    <row r="1441" spans="1:9" s="14" customFormat="1" ht="16.5" customHeight="1">
      <c r="A1441" s="591" t="s">
        <v>758</v>
      </c>
      <c r="B1441" s="585"/>
      <c r="C1441" s="585"/>
      <c r="D1441" s="585"/>
      <c r="E1441" s="585"/>
      <c r="F1441" s="585"/>
      <c r="G1441" s="585"/>
      <c r="H1441" s="585"/>
      <c r="I1441" s="585"/>
    </row>
    <row r="1442" spans="1:9" s="14" customFormat="1" ht="16.5" customHeight="1">
      <c r="A1442" s="622" t="s">
        <v>759</v>
      </c>
      <c r="B1442" s="622"/>
      <c r="C1442" s="622"/>
      <c r="D1442" s="622"/>
      <c r="E1442" s="622"/>
      <c r="F1442" s="622"/>
      <c r="G1442" s="622"/>
      <c r="H1442" s="622"/>
      <c r="I1442" s="622"/>
    </row>
    <row r="1443" spans="1:9" s="14" customFormat="1" ht="16.5" customHeight="1">
      <c r="A1443" s="435"/>
      <c r="B1443" s="435"/>
      <c r="C1443" s="435"/>
      <c r="D1443" s="435"/>
      <c r="E1443" s="435"/>
      <c r="F1443" s="435"/>
      <c r="G1443" s="435"/>
      <c r="H1443" s="435"/>
      <c r="I1443" s="435"/>
    </row>
    <row r="1444" spans="1:9" s="14" customFormat="1" ht="15" customHeight="1">
      <c r="A1444" s="435"/>
      <c r="B1444" s="435"/>
      <c r="C1444" s="435"/>
      <c r="D1444" s="435"/>
      <c r="E1444" s="435"/>
      <c r="F1444" s="435"/>
      <c r="G1444" s="435"/>
      <c r="H1444" s="435"/>
      <c r="I1444" s="435"/>
    </row>
    <row r="1445" spans="1:9" s="14" customFormat="1" ht="15" customHeight="1">
      <c r="I1445" s="185"/>
    </row>
    <row r="1446" spans="1:9" s="14" customFormat="1" ht="14.25" customHeight="1">
      <c r="I1446" s="185"/>
    </row>
    <row r="1447" spans="1:9" s="14" customFormat="1" ht="15.75" customHeight="1">
      <c r="I1447" s="185"/>
    </row>
    <row r="1448" spans="1:9" s="14" customFormat="1" ht="15.75" customHeight="1">
      <c r="I1448" s="185"/>
    </row>
    <row r="1449" spans="1:9" s="14" customFormat="1" ht="15.75" customHeight="1">
      <c r="I1449" s="185"/>
    </row>
    <row r="1450" spans="1:9" s="14" customFormat="1" ht="15.75" customHeight="1">
      <c r="I1450" s="185"/>
    </row>
    <row r="1451" spans="1:9" s="14" customFormat="1" ht="15.75" customHeight="1">
      <c r="I1451" s="185"/>
    </row>
    <row r="1452" spans="1:9" s="14" customFormat="1" ht="15.75" customHeight="1">
      <c r="I1452" s="185"/>
    </row>
    <row r="1453" spans="1:9" s="14" customFormat="1" ht="15.75" customHeight="1">
      <c r="I1453" s="185"/>
    </row>
    <row r="1454" spans="1:9" s="14" customFormat="1" ht="15.75" customHeight="1">
      <c r="I1454" s="185"/>
    </row>
    <row r="1455" spans="1:9" s="14" customFormat="1" ht="15.75" customHeight="1">
      <c r="I1455" s="185"/>
    </row>
    <row r="1456" spans="1:9" s="14" customFormat="1" ht="15.75" customHeight="1">
      <c r="I1456" s="185"/>
    </row>
    <row r="1457" spans="9:9" s="14" customFormat="1" ht="15.75" customHeight="1">
      <c r="I1457" s="185"/>
    </row>
    <row r="1458" spans="9:9" s="14" customFormat="1" ht="15.75" customHeight="1">
      <c r="I1458" s="185"/>
    </row>
    <row r="1459" spans="9:9" s="14" customFormat="1" ht="15.75" customHeight="1">
      <c r="I1459" s="185"/>
    </row>
    <row r="1460" spans="9:9" s="14" customFormat="1" ht="15.75" customHeight="1">
      <c r="I1460" s="185"/>
    </row>
    <row r="1461" spans="9:9" s="14" customFormat="1" ht="15.75" customHeight="1">
      <c r="I1461" s="185"/>
    </row>
    <row r="1462" spans="9:9" s="14" customFormat="1" ht="15.75" customHeight="1">
      <c r="I1462" s="185"/>
    </row>
    <row r="1463" spans="9:9" s="14" customFormat="1" ht="15.75" customHeight="1">
      <c r="I1463" s="185"/>
    </row>
    <row r="1464" spans="9:9" s="14" customFormat="1" ht="15.75" customHeight="1">
      <c r="I1464" s="185"/>
    </row>
    <row r="1465" spans="9:9" s="14" customFormat="1" ht="15.75" customHeight="1">
      <c r="I1465" s="185"/>
    </row>
    <row r="1466" spans="9:9" s="14" customFormat="1" ht="15.75" customHeight="1">
      <c r="I1466" s="185"/>
    </row>
    <row r="1467" spans="9:9" s="14" customFormat="1" ht="15.75" customHeight="1">
      <c r="I1467" s="185"/>
    </row>
    <row r="1468" spans="9:9" s="14" customFormat="1" ht="15.75" customHeight="1">
      <c r="I1468" s="185"/>
    </row>
    <row r="1469" spans="9:9" s="14" customFormat="1" ht="15.75" customHeight="1">
      <c r="I1469" s="185"/>
    </row>
    <row r="1470" spans="9:9" s="14" customFormat="1" ht="15.75" customHeight="1">
      <c r="I1470" s="185"/>
    </row>
    <row r="1471" spans="9:9" s="14" customFormat="1" ht="15.75" customHeight="1">
      <c r="I1471" s="185"/>
    </row>
    <row r="1472" spans="9:9" s="14" customFormat="1" ht="15.75" customHeight="1">
      <c r="I1472" s="185"/>
    </row>
    <row r="1473" spans="1:13" s="14" customFormat="1" ht="15.75" customHeight="1">
      <c r="I1473" s="185"/>
    </row>
    <row r="1474" spans="1:13" s="14" customFormat="1" ht="15.75" customHeight="1">
      <c r="I1474" s="185"/>
    </row>
    <row r="1475" spans="1:13" s="14" customFormat="1" ht="15.75" customHeight="1">
      <c r="I1475" s="185"/>
    </row>
    <row r="1476" spans="1:13" s="14" customFormat="1" ht="15.75" customHeight="1">
      <c r="I1476" s="185"/>
    </row>
    <row r="1477" spans="1:13" s="14" customFormat="1" ht="15.75" customHeight="1">
      <c r="I1477" s="185"/>
    </row>
    <row r="1478" spans="1:13" s="14" customFormat="1" ht="15.75" customHeight="1">
      <c r="I1478" s="185"/>
    </row>
    <row r="1479" spans="1:13" s="14" customFormat="1" ht="15.75" customHeight="1">
      <c r="I1479" s="185"/>
    </row>
    <row r="1480" spans="1:13" s="14" customFormat="1" ht="15.75" customHeight="1">
      <c r="I1480" s="185"/>
    </row>
    <row r="1481" spans="1:13" s="14" customFormat="1" ht="15.75" customHeight="1">
      <c r="I1481" s="485">
        <v>25</v>
      </c>
      <c r="M1481" s="367"/>
    </row>
    <row r="1482" spans="1:13" s="14" customFormat="1" ht="15.75" customHeight="1">
      <c r="I1482" s="485"/>
    </row>
    <row r="1483" spans="1:13" s="14" customFormat="1" ht="16.5" customHeight="1">
      <c r="I1483" s="185"/>
    </row>
    <row r="1484" spans="1:13" s="14" customFormat="1" ht="16.5" customHeight="1">
      <c r="A1484" s="261"/>
      <c r="B1484" s="696" t="s">
        <v>312</v>
      </c>
      <c r="C1484" s="696"/>
      <c r="D1484" s="696"/>
      <c r="E1484" s="696"/>
      <c r="F1484" s="453"/>
      <c r="G1484" s="453"/>
      <c r="H1484" s="453"/>
      <c r="I1484" s="453"/>
    </row>
    <row r="1485" spans="1:13" s="14" customFormat="1" ht="16.5" customHeight="1">
      <c r="A1485" s="261"/>
      <c r="B1485" s="261"/>
      <c r="C1485" s="261"/>
      <c r="D1485" s="261"/>
      <c r="E1485" s="261"/>
      <c r="F1485" s="453"/>
      <c r="G1485" s="453"/>
      <c r="H1485" s="453"/>
      <c r="I1485" s="453"/>
    </row>
    <row r="1486" spans="1:13" s="14" customFormat="1" ht="16.5" customHeight="1">
      <c r="A1486" s="261"/>
      <c r="B1486" s="628" t="s">
        <v>445</v>
      </c>
      <c r="C1486" s="628"/>
      <c r="D1486" s="628"/>
      <c r="E1486" s="628"/>
      <c r="F1486" s="628"/>
      <c r="G1486" s="628"/>
      <c r="H1486" s="628"/>
      <c r="I1486" s="628"/>
    </row>
    <row r="1487" spans="1:13" s="14" customFormat="1" ht="16.5" customHeight="1">
      <c r="A1487" s="261"/>
      <c r="B1487" s="439"/>
      <c r="C1487" s="439"/>
      <c r="D1487" s="439"/>
      <c r="E1487" s="439"/>
      <c r="F1487" s="439"/>
      <c r="G1487" s="439"/>
      <c r="H1487" s="439"/>
      <c r="I1487" s="439"/>
    </row>
    <row r="1488" spans="1:13" s="14" customFormat="1" ht="16.5" customHeight="1">
      <c r="A1488" s="453"/>
      <c r="B1488" s="697" t="s">
        <v>760</v>
      </c>
      <c r="C1488" s="697"/>
      <c r="D1488" s="697"/>
      <c r="E1488" s="697"/>
      <c r="F1488" s="697"/>
      <c r="G1488" s="697"/>
      <c r="H1488" s="697"/>
      <c r="I1488" s="212"/>
    </row>
    <row r="1489" spans="1:12" s="14" customFormat="1" ht="16.5" customHeight="1">
      <c r="A1489" s="435"/>
      <c r="B1489" s="435"/>
      <c r="C1489" s="435"/>
      <c r="D1489" s="435"/>
      <c r="E1489" s="609" t="s">
        <v>81</v>
      </c>
      <c r="F1489" s="435"/>
      <c r="G1489" s="435"/>
      <c r="H1489" s="435"/>
      <c r="I1489" s="435"/>
    </row>
    <row r="1490" spans="1:12" s="14" customFormat="1" ht="16.5" customHeight="1">
      <c r="A1490" s="161"/>
      <c r="B1490" s="183"/>
      <c r="C1490" s="12"/>
      <c r="D1490" s="450"/>
      <c r="E1490" s="609"/>
      <c r="F1490" s="450"/>
      <c r="G1490" s="161"/>
      <c r="H1490" s="450"/>
      <c r="I1490" s="450"/>
    </row>
    <row r="1491" spans="1:12" s="14" customFormat="1" ht="16.5" customHeight="1">
      <c r="A1491" s="468" t="s">
        <v>44</v>
      </c>
      <c r="B1491" s="692" t="s">
        <v>45</v>
      </c>
      <c r="C1491" s="693"/>
      <c r="D1491" s="332" t="s">
        <v>82</v>
      </c>
      <c r="E1491" s="445" t="s">
        <v>148</v>
      </c>
      <c r="F1491" s="34" t="s">
        <v>83</v>
      </c>
      <c r="G1491" s="649" t="s">
        <v>48</v>
      </c>
      <c r="H1491" s="650"/>
      <c r="I1491" s="616" t="s">
        <v>49</v>
      </c>
    </row>
    <row r="1492" spans="1:12" s="14" customFormat="1" ht="16.5" customHeight="1">
      <c r="A1492" s="484" t="s">
        <v>84</v>
      </c>
      <c r="B1492" s="694"/>
      <c r="C1492" s="695"/>
      <c r="D1492" s="333" t="s">
        <v>568</v>
      </c>
      <c r="E1492" s="35" t="s">
        <v>616</v>
      </c>
      <c r="F1492" s="35" t="s">
        <v>656</v>
      </c>
      <c r="G1492" s="213" t="s">
        <v>51</v>
      </c>
      <c r="H1492" s="20" t="s">
        <v>52</v>
      </c>
      <c r="I1492" s="617"/>
    </row>
    <row r="1493" spans="1:12" s="14" customFormat="1" ht="16.5" customHeight="1">
      <c r="A1493" s="112">
        <v>1</v>
      </c>
      <c r="B1493" s="618">
        <v>2</v>
      </c>
      <c r="C1493" s="619"/>
      <c r="D1493" s="214">
        <v>3</v>
      </c>
      <c r="E1493" s="102">
        <v>4</v>
      </c>
      <c r="F1493" s="102">
        <v>5</v>
      </c>
      <c r="G1493" s="102">
        <v>6</v>
      </c>
      <c r="H1493" s="102">
        <v>7</v>
      </c>
      <c r="I1493" s="215">
        <v>8</v>
      </c>
    </row>
    <row r="1494" spans="1:12" s="14" customFormat="1" ht="16.5" customHeight="1">
      <c r="A1494" s="429">
        <v>111</v>
      </c>
      <c r="B1494" s="624" t="s">
        <v>179</v>
      </c>
      <c r="C1494" s="625"/>
      <c r="D1494" s="74">
        <f>D659</f>
        <v>167564.07</v>
      </c>
      <c r="E1494" s="5">
        <f>E659</f>
        <v>243739.66</v>
      </c>
      <c r="F1494" s="74">
        <f>F659</f>
        <v>174280.62</v>
      </c>
      <c r="G1494" s="216">
        <f t="shared" ref="G1494:G1499" si="137">F1494/D1494</f>
        <v>1.0400834737423124</v>
      </c>
      <c r="H1494" s="114">
        <f t="shared" ref="H1494:H1499" si="138">F1494/E1494</f>
        <v>0.71502774722833373</v>
      </c>
      <c r="I1494" s="217">
        <f>F1494/F1499</f>
        <v>0.34035663694545654</v>
      </c>
    </row>
    <row r="1495" spans="1:12" s="14" customFormat="1" ht="16.5" customHeight="1">
      <c r="A1495" s="436">
        <v>130</v>
      </c>
      <c r="B1495" s="624" t="s">
        <v>180</v>
      </c>
      <c r="C1495" s="625"/>
      <c r="D1495" s="375">
        <f>D953</f>
        <v>53158.1</v>
      </c>
      <c r="E1495" s="74">
        <f>E953</f>
        <v>72500</v>
      </c>
      <c r="F1495" s="375">
        <f>F953</f>
        <v>56152.85</v>
      </c>
      <c r="G1495" s="58">
        <f t="shared" si="137"/>
        <v>1.0563366636505067</v>
      </c>
      <c r="H1495" s="59">
        <f t="shared" si="138"/>
        <v>0.77452206896551723</v>
      </c>
      <c r="I1495" s="59">
        <f>F1495/F1499</f>
        <v>0.10966219411488598</v>
      </c>
    </row>
    <row r="1496" spans="1:12" s="14" customFormat="1" ht="16.5" customHeight="1">
      <c r="A1496" s="53">
        <v>132</v>
      </c>
      <c r="B1496" s="624" t="s">
        <v>181</v>
      </c>
      <c r="C1496" s="625"/>
      <c r="D1496" s="74">
        <v>0</v>
      </c>
      <c r="E1496" s="115">
        <v>0</v>
      </c>
      <c r="F1496" s="74">
        <v>0</v>
      </c>
      <c r="G1496" s="218" t="e">
        <f t="shared" si="137"/>
        <v>#DIV/0!</v>
      </c>
      <c r="H1496" s="219" t="e">
        <f t="shared" si="138"/>
        <v>#DIV/0!</v>
      </c>
      <c r="I1496" s="219">
        <f>F1496/F1499</f>
        <v>0</v>
      </c>
    </row>
    <row r="1497" spans="1:12" s="14" customFormat="1" ht="16.5" customHeight="1">
      <c r="A1497" s="436">
        <v>200</v>
      </c>
      <c r="B1497" s="624" t="s">
        <v>182</v>
      </c>
      <c r="C1497" s="625"/>
      <c r="D1497" s="220">
        <f>D1193</f>
        <v>200929</v>
      </c>
      <c r="E1497" s="126">
        <f>E1193</f>
        <v>282000</v>
      </c>
      <c r="F1497" s="220">
        <f>F1193</f>
        <v>281619.48</v>
      </c>
      <c r="G1497" s="178">
        <f t="shared" si="137"/>
        <v>1.4015870282537612</v>
      </c>
      <c r="H1497" s="221">
        <f t="shared" si="138"/>
        <v>0.99865063829787226</v>
      </c>
      <c r="I1497" s="179">
        <f>F1497/F1499</f>
        <v>0.54998116893965754</v>
      </c>
    </row>
    <row r="1498" spans="1:12" s="14" customFormat="1" ht="16.5" customHeight="1">
      <c r="A1498" s="436">
        <v>300</v>
      </c>
      <c r="B1498" s="624" t="s">
        <v>183</v>
      </c>
      <c r="C1498" s="625"/>
      <c r="D1498" s="222">
        <v>0</v>
      </c>
      <c r="E1498" s="5">
        <v>0</v>
      </c>
      <c r="F1498" s="222">
        <v>0</v>
      </c>
      <c r="G1498" s="223" t="e">
        <f t="shared" si="137"/>
        <v>#DIV/0!</v>
      </c>
      <c r="H1498" s="179" t="e">
        <f t="shared" si="138"/>
        <v>#DIV/0!</v>
      </c>
      <c r="I1498" s="179">
        <f>F1498/F1499</f>
        <v>0</v>
      </c>
    </row>
    <row r="1499" spans="1:12" s="14" customFormat="1" ht="16.5" customHeight="1">
      <c r="A1499" s="116"/>
      <c r="B1499" s="626" t="s">
        <v>80</v>
      </c>
      <c r="C1499" s="627"/>
      <c r="D1499" s="379">
        <f>D1494+D1495+D1496+D1497+D1498</f>
        <v>421651.17000000004</v>
      </c>
      <c r="E1499" s="379">
        <f>E1494+E1495+E1496+E1497+E1498</f>
        <v>598239.66</v>
      </c>
      <c r="F1499" s="379">
        <f>F1494+F1495+F1496+F1497+F1498</f>
        <v>512052.94999999995</v>
      </c>
      <c r="G1499" s="118">
        <f t="shared" si="137"/>
        <v>1.2143994525142665</v>
      </c>
      <c r="H1499" s="108">
        <f t="shared" si="138"/>
        <v>0.85593280458871601</v>
      </c>
      <c r="I1499" s="108">
        <f>I1494+I1495+I1496+I1497+I1498</f>
        <v>1</v>
      </c>
      <c r="L1499" s="358"/>
    </row>
    <row r="1500" spans="1:12" s="14" customFormat="1" ht="16.5" customHeight="1">
      <c r="A1500" s="140"/>
      <c r="B1500" s="494"/>
      <c r="C1500" s="224"/>
      <c r="D1500" s="224"/>
      <c r="E1500" s="130"/>
      <c r="F1500" s="131"/>
      <c r="G1500" s="225"/>
      <c r="H1500" s="225"/>
      <c r="I1500" s="212"/>
    </row>
    <row r="1501" spans="1:12" s="14" customFormat="1" ht="16.5" customHeight="1">
      <c r="A1501" s="451"/>
      <c r="B1501" s="652" t="s">
        <v>761</v>
      </c>
      <c r="C1501" s="652"/>
      <c r="D1501" s="652"/>
      <c r="E1501" s="652"/>
      <c r="F1501" s="652"/>
      <c r="G1501" s="652"/>
      <c r="H1501" s="652"/>
      <c r="I1501" s="652"/>
    </row>
    <row r="1502" spans="1:12" s="14" customFormat="1" ht="16.5" customHeight="1">
      <c r="A1502" s="652" t="s">
        <v>762</v>
      </c>
      <c r="B1502" s="652"/>
      <c r="C1502" s="652"/>
      <c r="D1502" s="652"/>
      <c r="E1502" s="652"/>
      <c r="F1502" s="652"/>
      <c r="G1502" s="652"/>
      <c r="H1502" s="652"/>
      <c r="I1502" s="652"/>
    </row>
    <row r="1503" spans="1:12" s="14" customFormat="1" ht="16.5" customHeight="1">
      <c r="A1503" s="622" t="s">
        <v>763</v>
      </c>
      <c r="B1503" s="622"/>
      <c r="C1503" s="622"/>
      <c r="D1503" s="622"/>
      <c r="E1503" s="622"/>
      <c r="F1503" s="622"/>
      <c r="G1503" s="622"/>
      <c r="H1503" s="622"/>
      <c r="I1503" s="622"/>
    </row>
    <row r="1504" spans="1:12" s="14" customFormat="1" ht="16.5" customHeight="1">
      <c r="A1504" s="629" t="s">
        <v>764</v>
      </c>
      <c r="B1504" s="629"/>
      <c r="C1504" s="629"/>
      <c r="D1504" s="629"/>
      <c r="E1504" s="629"/>
      <c r="F1504" s="629"/>
      <c r="G1504" s="629"/>
      <c r="H1504" s="629"/>
      <c r="I1504" s="629"/>
    </row>
    <row r="1505" spans="1:12" s="14" customFormat="1" ht="16.5" customHeight="1">
      <c r="A1505" s="622" t="s">
        <v>765</v>
      </c>
      <c r="B1505" s="622"/>
      <c r="C1505" s="622"/>
      <c r="D1505" s="622"/>
      <c r="E1505" s="622"/>
      <c r="F1505" s="622"/>
      <c r="G1505" s="622"/>
      <c r="H1505" s="622"/>
      <c r="I1505" s="622"/>
    </row>
    <row r="1506" spans="1:12" s="14" customFormat="1" ht="16.5" customHeight="1">
      <c r="A1506" s="629" t="s">
        <v>766</v>
      </c>
      <c r="B1506" s="629"/>
      <c r="C1506" s="629"/>
      <c r="D1506" s="629"/>
      <c r="E1506" s="629"/>
      <c r="F1506" s="629"/>
      <c r="G1506" s="629"/>
      <c r="H1506" s="629"/>
      <c r="I1506" s="629"/>
    </row>
    <row r="1507" spans="1:12" s="14" customFormat="1" ht="16.5" customHeight="1">
      <c r="A1507" s="629" t="s">
        <v>767</v>
      </c>
      <c r="B1507" s="629"/>
      <c r="C1507" s="629"/>
      <c r="D1507" s="629"/>
      <c r="E1507" s="629"/>
      <c r="F1507" s="629"/>
      <c r="G1507" s="629"/>
      <c r="H1507" s="629"/>
      <c r="I1507" s="629"/>
      <c r="K1507"/>
    </row>
    <row r="1508" spans="1:12" s="14" customFormat="1" ht="16.5" customHeight="1">
      <c r="A1508" s="629" t="s">
        <v>768</v>
      </c>
      <c r="B1508" s="629"/>
      <c r="C1508" s="629"/>
      <c r="D1508" s="629"/>
      <c r="E1508" s="629"/>
      <c r="F1508" s="629"/>
      <c r="G1508" s="629"/>
      <c r="H1508" s="629"/>
      <c r="I1508" s="629"/>
      <c r="K1508"/>
    </row>
    <row r="1509" spans="1:12" s="14" customFormat="1" ht="16.5" customHeight="1">
      <c r="B1509" s="185" t="s">
        <v>769</v>
      </c>
      <c r="K1509"/>
    </row>
    <row r="1510" spans="1:12" s="14" customFormat="1" ht="16.5" customHeight="1">
      <c r="A1510" s="450" t="s">
        <v>770</v>
      </c>
      <c r="B1510" s="450"/>
      <c r="C1510" s="450"/>
      <c r="D1510" s="450"/>
      <c r="E1510" s="450"/>
      <c r="F1510" s="450"/>
      <c r="G1510" s="450"/>
      <c r="H1510" s="450"/>
      <c r="I1510" s="450"/>
      <c r="K1510"/>
    </row>
    <row r="1511" spans="1:12" s="14" customFormat="1" ht="16.5" customHeight="1">
      <c r="A1511" s="450"/>
      <c r="B1511" s="450"/>
      <c r="C1511" s="450"/>
      <c r="D1511" s="450"/>
      <c r="E1511" s="450"/>
      <c r="F1511" s="450"/>
      <c r="G1511" s="450"/>
      <c r="H1511" s="450"/>
      <c r="I1511" s="450"/>
      <c r="K1511"/>
    </row>
    <row r="1512" spans="1:12" s="14" customFormat="1" ht="16.5" customHeight="1">
      <c r="A1512" s="450"/>
      <c r="B1512" s="450"/>
      <c r="C1512" s="450"/>
      <c r="D1512" s="450"/>
      <c r="E1512" s="450"/>
      <c r="F1512" s="450"/>
      <c r="G1512" s="450"/>
      <c r="H1512" s="450"/>
      <c r="I1512" s="450"/>
      <c r="K1512"/>
    </row>
    <row r="1513" spans="1:12" s="14" customFormat="1" ht="16.5" customHeight="1">
      <c r="A1513" s="450"/>
      <c r="B1513" s="450"/>
      <c r="C1513" s="450"/>
      <c r="D1513" s="450"/>
      <c r="E1513" s="450"/>
      <c r="F1513" s="450"/>
      <c r="G1513" s="450"/>
      <c r="H1513" s="450"/>
      <c r="I1513" s="450"/>
      <c r="K1513"/>
      <c r="L1513" s="367"/>
    </row>
    <row r="1514" spans="1:12" s="14" customFormat="1" ht="16.5" customHeight="1">
      <c r="A1514" s="450"/>
      <c r="B1514" s="450"/>
      <c r="C1514" s="450"/>
      <c r="D1514" s="450"/>
      <c r="E1514" s="450"/>
      <c r="F1514" s="450"/>
      <c r="G1514" s="450"/>
      <c r="H1514" s="450"/>
      <c r="I1514" s="450"/>
      <c r="K1514"/>
    </row>
    <row r="1515" spans="1:12" s="14" customFormat="1" ht="16.5" customHeight="1">
      <c r="A1515" s="450"/>
      <c r="B1515" s="450"/>
      <c r="C1515" s="450"/>
      <c r="D1515" s="450"/>
      <c r="E1515" s="450"/>
      <c r="F1515" s="450"/>
      <c r="G1515" s="450"/>
      <c r="H1515" s="450"/>
      <c r="I1515" s="450"/>
      <c r="K1515"/>
    </row>
    <row r="1516" spans="1:12" s="14" customFormat="1" ht="16.5" customHeight="1">
      <c r="A1516" s="450"/>
      <c r="B1516" s="450"/>
      <c r="C1516" s="450"/>
      <c r="D1516" s="450"/>
      <c r="E1516" s="450"/>
      <c r="F1516" s="450"/>
      <c r="G1516" s="450"/>
      <c r="H1516" s="450"/>
      <c r="I1516" s="450"/>
      <c r="K1516"/>
    </row>
    <row r="1517" spans="1:12" s="14" customFormat="1" ht="16.5" customHeight="1">
      <c r="A1517" s="450"/>
      <c r="B1517" s="450"/>
      <c r="C1517" s="450"/>
      <c r="D1517" s="450"/>
      <c r="E1517" s="450"/>
      <c r="F1517" s="450"/>
      <c r="G1517" s="450"/>
      <c r="H1517" s="450"/>
      <c r="I1517" s="450"/>
      <c r="K1517"/>
    </row>
    <row r="1518" spans="1:12" s="14" customFormat="1" ht="16.5" customHeight="1">
      <c r="A1518" s="450"/>
      <c r="B1518" s="450"/>
      <c r="C1518" s="450"/>
      <c r="D1518" s="450"/>
      <c r="E1518" s="450"/>
      <c r="F1518" s="450"/>
      <c r="G1518" s="450"/>
      <c r="H1518" s="450"/>
      <c r="I1518" s="450"/>
      <c r="K1518"/>
    </row>
    <row r="1519" spans="1:12" s="14" customFormat="1" ht="16.5" customHeight="1">
      <c r="A1519" s="450"/>
      <c r="B1519" s="450"/>
      <c r="C1519" s="450"/>
      <c r="D1519" s="450"/>
      <c r="E1519" s="450"/>
      <c r="F1519" s="450"/>
      <c r="G1519" s="450"/>
      <c r="H1519" s="450"/>
      <c r="I1519" s="450"/>
      <c r="K1519"/>
    </row>
    <row r="1520" spans="1:12" s="14" customFormat="1" ht="16.5" customHeight="1">
      <c r="A1520" s="450"/>
      <c r="B1520" s="450"/>
      <c r="C1520" s="450"/>
      <c r="D1520" s="450"/>
      <c r="E1520" s="450"/>
      <c r="F1520" s="450"/>
      <c r="G1520" s="450"/>
      <c r="H1520" s="450"/>
      <c r="I1520" s="450"/>
      <c r="K1520"/>
    </row>
    <row r="1521" spans="1:11" s="14" customFormat="1" ht="16.5" customHeight="1">
      <c r="A1521" s="450"/>
      <c r="B1521" s="450"/>
      <c r="C1521" s="450"/>
      <c r="D1521" s="450"/>
      <c r="E1521" s="450"/>
      <c r="F1521" s="450"/>
      <c r="G1521" s="450"/>
      <c r="H1521" s="450"/>
      <c r="I1521" s="450"/>
      <c r="K1521"/>
    </row>
    <row r="1522" spans="1:11" s="14" customFormat="1" ht="16.5" customHeight="1">
      <c r="A1522" s="450"/>
      <c r="B1522" s="450"/>
      <c r="C1522" s="450"/>
      <c r="D1522" s="450"/>
      <c r="E1522" s="450"/>
      <c r="F1522" s="450"/>
      <c r="G1522" s="450"/>
      <c r="H1522" s="450"/>
      <c r="I1522" s="450"/>
      <c r="K1522"/>
    </row>
    <row r="1523" spans="1:11" s="14" customFormat="1" ht="16.5" customHeight="1">
      <c r="A1523" s="450"/>
      <c r="B1523" s="450"/>
      <c r="C1523" s="450"/>
      <c r="D1523" s="450"/>
      <c r="E1523" s="450"/>
      <c r="F1523" s="450"/>
      <c r="G1523" s="450"/>
      <c r="H1523" s="450"/>
      <c r="I1523" s="450"/>
      <c r="K1523"/>
    </row>
    <row r="1524" spans="1:11" s="14" customFormat="1" ht="16.5" customHeight="1">
      <c r="A1524" s="450"/>
      <c r="B1524" s="450"/>
      <c r="C1524" s="450"/>
      <c r="D1524" s="450"/>
      <c r="E1524" s="450"/>
      <c r="F1524" s="450"/>
      <c r="G1524" s="450"/>
      <c r="H1524" s="450"/>
      <c r="I1524" s="450"/>
      <c r="K1524"/>
    </row>
    <row r="1525" spans="1:11" s="14" customFormat="1" ht="16.5" customHeight="1">
      <c r="A1525" s="450"/>
      <c r="B1525" s="450"/>
      <c r="C1525" s="450"/>
      <c r="D1525" s="450"/>
      <c r="E1525" s="450"/>
      <c r="F1525" s="450"/>
      <c r="G1525" s="450"/>
      <c r="H1525" s="450"/>
      <c r="I1525" s="450"/>
      <c r="K1525"/>
    </row>
    <row r="1526" spans="1:11" s="14" customFormat="1" ht="16.5" customHeight="1">
      <c r="A1526" s="450"/>
      <c r="B1526" s="450"/>
      <c r="C1526" s="450"/>
      <c r="D1526" s="450"/>
      <c r="E1526" s="450"/>
      <c r="F1526" s="450"/>
      <c r="G1526" s="450"/>
      <c r="H1526" s="450"/>
      <c r="I1526" s="450"/>
      <c r="K1526"/>
    </row>
    <row r="1527" spans="1:11" s="14" customFormat="1" ht="16.5" customHeight="1">
      <c r="A1527" s="450"/>
      <c r="B1527" s="450"/>
      <c r="C1527" s="450"/>
      <c r="D1527" s="450"/>
      <c r="E1527" s="450"/>
      <c r="F1527" s="450"/>
      <c r="G1527" s="450"/>
      <c r="H1527" s="450"/>
      <c r="I1527" s="450"/>
      <c r="K1527"/>
    </row>
    <row r="1528" spans="1:11" s="14" customFormat="1" ht="16.5" customHeight="1">
      <c r="A1528" s="450"/>
      <c r="B1528" s="450"/>
      <c r="C1528" s="450"/>
      <c r="D1528" s="450"/>
      <c r="E1528" s="450"/>
      <c r="F1528" s="450"/>
      <c r="G1528" s="450"/>
      <c r="H1528" s="450"/>
      <c r="I1528" s="450"/>
      <c r="K1528"/>
    </row>
    <row r="1529" spans="1:11" s="14" customFormat="1" ht="16.5" customHeight="1">
      <c r="A1529" s="450"/>
      <c r="B1529" s="450"/>
      <c r="C1529" s="450"/>
      <c r="D1529" s="450"/>
      <c r="E1529" s="450"/>
      <c r="F1529" s="450"/>
      <c r="G1529" s="450"/>
      <c r="H1529" s="450"/>
      <c r="I1529" s="450"/>
      <c r="K1529"/>
    </row>
    <row r="1530" spans="1:11" s="14" customFormat="1" ht="16.5" customHeight="1">
      <c r="A1530" s="450"/>
      <c r="B1530" s="450"/>
      <c r="C1530" s="450"/>
      <c r="D1530" s="450"/>
      <c r="E1530" s="450"/>
      <c r="F1530" s="450"/>
      <c r="G1530" s="450"/>
      <c r="H1530" s="450"/>
      <c r="I1530" s="450"/>
      <c r="K1530"/>
    </row>
    <row r="1531" spans="1:11" s="14" customFormat="1" ht="16.5" customHeight="1">
      <c r="A1531" s="450"/>
      <c r="B1531" s="450"/>
      <c r="C1531" s="450"/>
      <c r="D1531" s="450"/>
      <c r="E1531" s="450"/>
      <c r="F1531" s="450"/>
      <c r="G1531" s="450"/>
      <c r="H1531" s="450"/>
      <c r="I1531" s="450"/>
      <c r="K1531"/>
    </row>
    <row r="1532" spans="1:11" s="14" customFormat="1" ht="16.5" customHeight="1">
      <c r="A1532" s="450"/>
      <c r="B1532" s="450"/>
      <c r="C1532" s="450"/>
      <c r="D1532" s="450"/>
      <c r="E1532" s="450"/>
      <c r="F1532" s="450"/>
      <c r="G1532" s="450"/>
      <c r="H1532" s="450"/>
      <c r="I1532" s="450"/>
      <c r="K1532"/>
    </row>
    <row r="1533" spans="1:11" s="14" customFormat="1" ht="16.5" customHeight="1">
      <c r="A1533" s="450"/>
      <c r="B1533" s="450"/>
      <c r="C1533" s="450"/>
      <c r="D1533" s="450"/>
      <c r="E1533" s="450"/>
      <c r="F1533" s="450"/>
      <c r="G1533" s="450"/>
      <c r="H1533" s="450"/>
      <c r="I1533" s="450"/>
      <c r="K1533"/>
    </row>
    <row r="1534" spans="1:11" s="14" customFormat="1" ht="16.5" customHeight="1">
      <c r="A1534" s="450"/>
      <c r="B1534" s="450"/>
      <c r="C1534" s="450"/>
      <c r="D1534" s="450"/>
      <c r="E1534" s="450"/>
      <c r="F1534" s="450"/>
      <c r="G1534" s="450"/>
      <c r="H1534" s="450"/>
      <c r="I1534" s="450"/>
      <c r="K1534"/>
    </row>
    <row r="1535" spans="1:11" s="14" customFormat="1" ht="16.5" customHeight="1">
      <c r="A1535" s="450"/>
      <c r="B1535" s="450"/>
      <c r="C1535" s="450"/>
      <c r="D1535" s="450"/>
      <c r="E1535" s="450"/>
      <c r="F1535" s="450"/>
      <c r="G1535" s="450"/>
      <c r="H1535" s="450"/>
      <c r="I1535" s="450"/>
      <c r="K1535"/>
    </row>
    <row r="1536" spans="1:11" s="14" customFormat="1" ht="16.5" customHeight="1">
      <c r="A1536" s="450"/>
      <c r="B1536" s="450"/>
      <c r="C1536" s="450"/>
      <c r="D1536" s="450"/>
      <c r="E1536" s="450"/>
      <c r="F1536" s="450"/>
      <c r="G1536" s="450"/>
      <c r="H1536" s="450"/>
      <c r="I1536" s="450"/>
      <c r="K1536"/>
    </row>
    <row r="1537" spans="1:11" s="14" customFormat="1" ht="16.5" customHeight="1">
      <c r="A1537" s="450"/>
      <c r="B1537" s="450"/>
      <c r="C1537" s="450"/>
      <c r="D1537" s="450"/>
      <c r="E1537" s="450"/>
      <c r="F1537" s="450"/>
      <c r="G1537" s="450"/>
      <c r="H1537" s="450"/>
      <c r="I1537" s="450"/>
      <c r="K1537"/>
    </row>
    <row r="1538" spans="1:11" s="14" customFormat="1" ht="16.5" customHeight="1">
      <c r="A1538" s="450"/>
      <c r="B1538" s="450"/>
      <c r="C1538" s="450"/>
      <c r="D1538" s="450"/>
      <c r="E1538" s="450"/>
      <c r="F1538" s="450"/>
      <c r="G1538" s="450"/>
      <c r="H1538" s="450"/>
      <c r="I1538" s="450"/>
      <c r="K1538"/>
    </row>
    <row r="1539" spans="1:11" s="14" customFormat="1" ht="16.5" customHeight="1">
      <c r="A1539" s="450"/>
      <c r="B1539" s="450"/>
      <c r="C1539" s="450"/>
      <c r="D1539" s="450"/>
      <c r="E1539" s="450"/>
      <c r="F1539" s="450"/>
      <c r="G1539" s="450"/>
      <c r="H1539" s="450"/>
      <c r="I1539" s="450"/>
      <c r="K1539"/>
    </row>
    <row r="1540" spans="1:11" s="14" customFormat="1" ht="16.5" customHeight="1">
      <c r="A1540" s="450"/>
      <c r="B1540" s="450"/>
      <c r="C1540" s="450"/>
      <c r="D1540" s="450"/>
      <c r="E1540" s="450"/>
      <c r="F1540" s="450"/>
      <c r="G1540" s="450"/>
      <c r="H1540" s="450"/>
      <c r="I1540" s="111">
        <v>26</v>
      </c>
      <c r="K1540"/>
    </row>
    <row r="1541" spans="1:11" s="14" customFormat="1" ht="16.5" customHeight="1">
      <c r="A1541" s="450"/>
      <c r="B1541" s="450"/>
      <c r="C1541" s="450"/>
      <c r="D1541" s="450"/>
      <c r="E1541" s="450"/>
      <c r="F1541" s="450"/>
      <c r="G1541" s="450"/>
      <c r="H1541" s="450"/>
      <c r="I1541" s="450"/>
      <c r="K1541"/>
    </row>
    <row r="1542" spans="1:11" s="14" customFormat="1" ht="16.5" customHeight="1">
      <c r="A1542" s="450"/>
      <c r="B1542" s="450"/>
      <c r="C1542" s="450"/>
      <c r="D1542" s="450"/>
      <c r="E1542" s="450"/>
      <c r="F1542" s="450"/>
      <c r="G1542" s="450"/>
      <c r="H1542" s="450"/>
      <c r="I1542" s="111"/>
      <c r="K1542"/>
    </row>
    <row r="1543" spans="1:11" s="14" customFormat="1" ht="16.5" customHeight="1">
      <c r="A1543" s="450"/>
      <c r="B1543" s="7" t="s">
        <v>313</v>
      </c>
      <c r="C1543" s="226"/>
      <c r="D1543" s="226"/>
      <c r="E1543" s="226"/>
      <c r="F1543" s="453"/>
      <c r="G1543" s="453"/>
      <c r="H1543" s="227"/>
      <c r="I1543" s="212"/>
      <c r="K1543"/>
    </row>
    <row r="1544" spans="1:11" s="14" customFormat="1" ht="16.5" customHeight="1">
      <c r="A1544" s="261"/>
      <c r="B1544" s="261"/>
      <c r="C1544" s="261"/>
      <c r="D1544" s="261"/>
      <c r="E1544" s="261"/>
      <c r="F1544" s="453"/>
      <c r="G1544" s="453"/>
      <c r="H1544" s="227"/>
      <c r="I1544" s="212"/>
      <c r="K1544"/>
    </row>
    <row r="1545" spans="1:11" s="14" customFormat="1" ht="16.5" customHeight="1">
      <c r="A1545" s="439"/>
      <c r="B1545" s="628" t="s">
        <v>988</v>
      </c>
      <c r="C1545" s="628"/>
      <c r="D1545" s="628"/>
      <c r="E1545" s="628"/>
      <c r="F1545" s="628"/>
      <c r="G1545" s="628"/>
      <c r="H1545" s="628"/>
      <c r="I1545" s="628"/>
      <c r="K1545"/>
    </row>
    <row r="1546" spans="1:11" s="14" customFormat="1" ht="16.5" customHeight="1">
      <c r="A1546" s="628" t="s">
        <v>989</v>
      </c>
      <c r="B1546" s="628"/>
      <c r="C1546" s="628"/>
      <c r="D1546" s="628"/>
      <c r="E1546" s="628"/>
      <c r="F1546" s="628"/>
      <c r="G1546" s="628"/>
      <c r="H1546" s="628"/>
      <c r="I1546" s="628"/>
      <c r="K1546"/>
    </row>
    <row r="1547" spans="1:11" s="14" customFormat="1" ht="16.5" customHeight="1">
      <c r="A1547" s="628" t="s">
        <v>990</v>
      </c>
      <c r="B1547" s="628"/>
      <c r="C1547" s="628"/>
      <c r="D1547" s="628"/>
      <c r="E1547" s="628"/>
      <c r="F1547" s="628"/>
      <c r="G1547" s="628"/>
      <c r="H1547" s="628"/>
      <c r="I1547" s="628"/>
      <c r="K1547"/>
    </row>
    <row r="1548" spans="1:11" s="14" customFormat="1" ht="16.5" customHeight="1">
      <c r="A1548" s="628" t="s">
        <v>411</v>
      </c>
      <c r="B1548" s="628"/>
      <c r="C1548" s="628"/>
      <c r="D1548" s="628"/>
      <c r="E1548" s="628"/>
      <c r="F1548" s="628"/>
      <c r="G1548" s="628"/>
      <c r="H1548" s="628"/>
      <c r="I1548" s="628"/>
      <c r="K1548"/>
    </row>
    <row r="1549" spans="1:11" s="14" customFormat="1" ht="16.5" customHeight="1">
      <c r="A1549" s="435"/>
      <c r="B1549" s="435"/>
      <c r="C1549" s="435"/>
      <c r="D1549" s="435"/>
      <c r="E1549" s="609" t="s">
        <v>81</v>
      </c>
      <c r="F1549" s="435"/>
      <c r="G1549" s="435"/>
      <c r="H1549" s="435"/>
      <c r="I1549" s="435"/>
      <c r="K1549"/>
    </row>
    <row r="1550" spans="1:11" s="14" customFormat="1" ht="16.5" customHeight="1">
      <c r="A1550" s="161"/>
      <c r="B1550" s="183"/>
      <c r="C1550" s="12"/>
      <c r="D1550" s="450"/>
      <c r="E1550" s="609"/>
      <c r="F1550" s="450"/>
      <c r="G1550" s="161"/>
      <c r="H1550" s="450"/>
      <c r="I1550" s="450"/>
      <c r="K1550"/>
    </row>
    <row r="1551" spans="1:11" s="14" customFormat="1" ht="16.5" customHeight="1">
      <c r="A1551" s="468" t="s">
        <v>44</v>
      </c>
      <c r="B1551" s="610" t="s">
        <v>45</v>
      </c>
      <c r="C1551" s="611"/>
      <c r="D1551" s="332" t="s">
        <v>82</v>
      </c>
      <c r="E1551" s="445" t="s">
        <v>314</v>
      </c>
      <c r="F1551" s="34" t="s">
        <v>83</v>
      </c>
      <c r="G1551" s="614" t="s">
        <v>48</v>
      </c>
      <c r="H1551" s="615"/>
      <c r="I1551" s="616" t="s">
        <v>49</v>
      </c>
      <c r="K1551"/>
    </row>
    <row r="1552" spans="1:11" s="14" customFormat="1" ht="16.5" customHeight="1">
      <c r="A1552" s="484" t="s">
        <v>84</v>
      </c>
      <c r="B1552" s="612"/>
      <c r="C1552" s="613"/>
      <c r="D1552" s="333" t="s">
        <v>568</v>
      </c>
      <c r="E1552" s="35" t="s">
        <v>616</v>
      </c>
      <c r="F1552" s="35" t="s">
        <v>656</v>
      </c>
      <c r="G1552" s="20" t="s">
        <v>51</v>
      </c>
      <c r="H1552" s="20" t="s">
        <v>52</v>
      </c>
      <c r="I1552" s="617"/>
      <c r="K1552"/>
    </row>
    <row r="1553" spans="1:11" s="14" customFormat="1" ht="16.5" customHeight="1">
      <c r="A1553" s="104">
        <v>1</v>
      </c>
      <c r="B1553" s="618">
        <v>2</v>
      </c>
      <c r="C1553" s="619"/>
      <c r="D1553" s="103">
        <v>3</v>
      </c>
      <c r="E1553" s="103">
        <v>4</v>
      </c>
      <c r="F1553" s="103">
        <v>5</v>
      </c>
      <c r="G1553" s="103">
        <v>6</v>
      </c>
      <c r="H1553" s="103">
        <v>7</v>
      </c>
      <c r="I1553" s="104">
        <v>8</v>
      </c>
      <c r="K1553"/>
    </row>
    <row r="1554" spans="1:11" s="14" customFormat="1" ht="16.5" customHeight="1">
      <c r="A1554" s="75">
        <v>50013</v>
      </c>
      <c r="B1554" s="686" t="s">
        <v>86</v>
      </c>
      <c r="C1554" s="686"/>
      <c r="D1554" s="89">
        <f t="shared" ref="D1554:F1562" si="139">D254</f>
        <v>6108</v>
      </c>
      <c r="E1554" s="569">
        <f t="shared" si="139"/>
        <v>18000</v>
      </c>
      <c r="F1554" s="89">
        <f t="shared" si="139"/>
        <v>2149</v>
      </c>
      <c r="G1554" s="58">
        <f>F1554/D1554</f>
        <v>0.35183366077275702</v>
      </c>
      <c r="H1554" s="59">
        <f t="shared" ref="H1554:H1564" si="140">F1554/E1554</f>
        <v>0.11938888888888889</v>
      </c>
      <c r="I1554" s="59">
        <f>F1554/F1563</f>
        <v>2.055678369078924E-2</v>
      </c>
      <c r="K1554"/>
    </row>
    <row r="1555" spans="1:11" s="14" customFormat="1" ht="16.5" customHeight="1">
      <c r="A1555" s="75">
        <v>50014</v>
      </c>
      <c r="B1555" s="686" t="s">
        <v>87</v>
      </c>
      <c r="C1555" s="686"/>
      <c r="D1555" s="89">
        <f t="shared" si="139"/>
        <v>6992</v>
      </c>
      <c r="E1555" s="569">
        <f t="shared" si="139"/>
        <v>10380</v>
      </c>
      <c r="F1555" s="89">
        <f t="shared" si="139"/>
        <v>7535</v>
      </c>
      <c r="G1555" s="113">
        <f>F1555/D1555</f>
        <v>1.0776601830663615</v>
      </c>
      <c r="H1555" s="59">
        <f t="shared" si="140"/>
        <v>0.72591522157996147</v>
      </c>
      <c r="I1555" s="59">
        <f>F1555/F1563</f>
        <v>7.2077880460724497E-2</v>
      </c>
      <c r="K1555"/>
    </row>
    <row r="1556" spans="1:11" s="14" customFormat="1" ht="16.5" customHeight="1">
      <c r="A1556" s="75">
        <v>50015</v>
      </c>
      <c r="B1556" s="686" t="s">
        <v>88</v>
      </c>
      <c r="C1556" s="686"/>
      <c r="D1556" s="89">
        <f t="shared" si="139"/>
        <v>4117</v>
      </c>
      <c r="E1556" s="569">
        <f t="shared" si="139"/>
        <v>5000</v>
      </c>
      <c r="F1556" s="89">
        <f t="shared" si="139"/>
        <v>3183</v>
      </c>
      <c r="G1556" s="113">
        <f>F1556/D1556</f>
        <v>0.77313577847947534</v>
      </c>
      <c r="H1556" s="59">
        <f t="shared" si="140"/>
        <v>0.63660000000000005</v>
      </c>
      <c r="I1556" s="59">
        <f>F1556/F1563</f>
        <v>3.0447762907297421E-2</v>
      </c>
      <c r="K1556"/>
    </row>
    <row r="1557" spans="1:11" s="14" customFormat="1" ht="16.5" customHeight="1">
      <c r="A1557" s="75">
        <v>50016</v>
      </c>
      <c r="B1557" s="686" t="s">
        <v>315</v>
      </c>
      <c r="C1557" s="686"/>
      <c r="D1557" s="89">
        <f t="shared" si="139"/>
        <v>77711</v>
      </c>
      <c r="E1557" s="569">
        <f t="shared" si="139"/>
        <v>130000</v>
      </c>
      <c r="F1557" s="89">
        <f t="shared" si="139"/>
        <v>77346</v>
      </c>
      <c r="G1557" s="113">
        <f>F1557/D1557</f>
        <v>0.9953031102417933</v>
      </c>
      <c r="H1557" s="59">
        <f t="shared" si="140"/>
        <v>0.59496923076923081</v>
      </c>
      <c r="I1557" s="59">
        <f>F1557/F1563</f>
        <v>0.73987202947779651</v>
      </c>
      <c r="K1557"/>
    </row>
    <row r="1558" spans="1:11" s="14" customFormat="1" ht="16.5" customHeight="1">
      <c r="A1558" s="75">
        <v>50017</v>
      </c>
      <c r="B1558" s="688" t="s">
        <v>412</v>
      </c>
      <c r="C1558" s="688"/>
      <c r="D1558" s="89">
        <f t="shared" si="139"/>
        <v>7122</v>
      </c>
      <c r="E1558" s="569">
        <f t="shared" si="139"/>
        <v>3633</v>
      </c>
      <c r="F1558" s="89">
        <f t="shared" si="139"/>
        <v>10269</v>
      </c>
      <c r="G1558" s="113">
        <f>F1558/D1558</f>
        <v>1.4418702611625949</v>
      </c>
      <c r="H1558" s="59">
        <f t="shared" si="140"/>
        <v>2.8265895953757227</v>
      </c>
      <c r="I1558" s="59">
        <f>F1558/F1563</f>
        <v>9.8230624346540119E-2</v>
      </c>
      <c r="K1558"/>
    </row>
    <row r="1559" spans="1:11" s="14" customFormat="1" ht="16.5" customHeight="1">
      <c r="A1559" s="75">
        <v>50018</v>
      </c>
      <c r="B1559" s="686" t="s">
        <v>90</v>
      </c>
      <c r="C1559" s="686"/>
      <c r="D1559" s="89">
        <f t="shared" si="139"/>
        <v>4014.5</v>
      </c>
      <c r="E1559" s="569">
        <f t="shared" si="139"/>
        <v>7266</v>
      </c>
      <c r="F1559" s="89">
        <f t="shared" si="139"/>
        <v>4050.7</v>
      </c>
      <c r="G1559" s="113">
        <f>F1559/D1560</f>
        <v>202.535</v>
      </c>
      <c r="H1559" s="59">
        <f t="shared" si="140"/>
        <v>0.55748692540600053</v>
      </c>
      <c r="I1559" s="59">
        <f>F1559/F1563</f>
        <v>3.8747958909390402E-2</v>
      </c>
      <c r="K1559"/>
    </row>
    <row r="1560" spans="1:11" s="14" customFormat="1" ht="16.5" customHeight="1">
      <c r="A1560" s="75">
        <v>50019</v>
      </c>
      <c r="B1560" s="686" t="s">
        <v>91</v>
      </c>
      <c r="C1560" s="686"/>
      <c r="D1560" s="89">
        <f t="shared" si="139"/>
        <v>20</v>
      </c>
      <c r="E1560" s="569">
        <f t="shared" si="139"/>
        <v>5709</v>
      </c>
      <c r="F1560" s="89">
        <f t="shared" si="139"/>
        <v>7</v>
      </c>
      <c r="G1560" s="113">
        <f>F1560/D1560</f>
        <v>0.35</v>
      </c>
      <c r="H1560" s="59">
        <f t="shared" si="140"/>
        <v>1.2261341741110527E-3</v>
      </c>
      <c r="I1560" s="59">
        <f>F1560/F1563</f>
        <v>6.696020746185421E-5</v>
      </c>
      <c r="K1560"/>
    </row>
    <row r="1561" spans="1:11" s="14" customFormat="1" ht="16.5" customHeight="1">
      <c r="A1561" s="75">
        <v>50025</v>
      </c>
      <c r="B1561" s="686" t="s">
        <v>92</v>
      </c>
      <c r="C1561" s="686"/>
      <c r="D1561" s="89">
        <f t="shared" si="139"/>
        <v>0</v>
      </c>
      <c r="E1561" s="569">
        <f t="shared" si="139"/>
        <v>0</v>
      </c>
      <c r="F1561" s="89">
        <f t="shared" si="139"/>
        <v>0</v>
      </c>
      <c r="G1561" s="113" t="e">
        <f>F1561/D1561</f>
        <v>#DIV/0!</v>
      </c>
      <c r="H1561" s="59" t="e">
        <f t="shared" si="140"/>
        <v>#DIV/0!</v>
      </c>
      <c r="I1561" s="59">
        <f>F1561/F1563</f>
        <v>0</v>
      </c>
      <c r="K1561"/>
    </row>
    <row r="1562" spans="1:11" s="14" customFormat="1" ht="16.5" customHeight="1">
      <c r="A1562" s="75">
        <v>50408</v>
      </c>
      <c r="B1562" s="565" t="s">
        <v>569</v>
      </c>
      <c r="C1562" s="599"/>
      <c r="D1562" s="89">
        <f t="shared" si="139"/>
        <v>75</v>
      </c>
      <c r="E1562" s="89">
        <f t="shared" si="139"/>
        <v>0</v>
      </c>
      <c r="F1562" s="89">
        <f t="shared" si="139"/>
        <v>0</v>
      </c>
      <c r="G1562" s="113">
        <f>F1562/D1562</f>
        <v>0</v>
      </c>
      <c r="H1562" s="59" t="e">
        <f t="shared" si="140"/>
        <v>#DIV/0!</v>
      </c>
      <c r="I1562" s="59">
        <f>F1562/F1563</f>
        <v>0</v>
      </c>
      <c r="K1562"/>
    </row>
    <row r="1563" spans="1:11" s="14" customFormat="1" ht="16.5" customHeight="1">
      <c r="A1563" s="75"/>
      <c r="B1563" s="687" t="s">
        <v>316</v>
      </c>
      <c r="C1563" s="687"/>
      <c r="D1563" s="568">
        <f>SUM(D1554:D1562)</f>
        <v>106159.5</v>
      </c>
      <c r="E1563" s="569">
        <f>E1554+E1555+E1556+E1557+E1558+E1559+E1560+E1561</f>
        <v>179988</v>
      </c>
      <c r="F1563" s="568">
        <f>SUM(F1554:F1562)</f>
        <v>104539.7</v>
      </c>
      <c r="G1563" s="23">
        <f>F1563/D1563</f>
        <v>0.9847418271563072</v>
      </c>
      <c r="H1563" s="94">
        <f t="shared" si="140"/>
        <v>0.5808148320999178</v>
      </c>
      <c r="I1563" s="94">
        <f>I1554+I1555+I1556+I1557+I1558+I1559+I1560+I1561+I1562</f>
        <v>1</v>
      </c>
      <c r="K1563"/>
    </row>
    <row r="1564" spans="1:11" s="14" customFormat="1" ht="16.5" customHeight="1">
      <c r="A1564" s="103"/>
      <c r="B1564" s="626" t="s">
        <v>80</v>
      </c>
      <c r="C1564" s="627"/>
      <c r="D1564" s="408">
        <f>D1563</f>
        <v>106159.5</v>
      </c>
      <c r="E1564" s="408">
        <f>E1563</f>
        <v>179988</v>
      </c>
      <c r="F1564" s="408">
        <f>F1563</f>
        <v>104539.7</v>
      </c>
      <c r="G1564" s="118">
        <f>F1564/D1564</f>
        <v>0.9847418271563072</v>
      </c>
      <c r="H1564" s="108">
        <f t="shared" si="140"/>
        <v>0.5808148320999178</v>
      </c>
      <c r="I1564" s="139">
        <f>I1563</f>
        <v>1</v>
      </c>
      <c r="K1564"/>
    </row>
    <row r="1565" spans="1:11" s="14" customFormat="1" ht="16.5" customHeight="1">
      <c r="A1565" s="209"/>
      <c r="B1565" s="209"/>
      <c r="C1565" s="209"/>
      <c r="D1565" s="209"/>
      <c r="E1565" s="209"/>
      <c r="F1565" s="209"/>
      <c r="G1565" s="209"/>
      <c r="H1565" s="209"/>
      <c r="I1565" s="185"/>
      <c r="K1565"/>
    </row>
    <row r="1566" spans="1:11" s="14" customFormat="1" ht="16.5" customHeight="1">
      <c r="A1566" s="209"/>
      <c r="B1566" s="209"/>
      <c r="C1566" s="209"/>
      <c r="D1566" s="209"/>
      <c r="E1566" s="209"/>
      <c r="F1566" s="209"/>
      <c r="G1566" s="209"/>
      <c r="H1566" s="209"/>
      <c r="I1566" s="185"/>
      <c r="K1566"/>
    </row>
    <row r="1567" spans="1:11" s="14" customFormat="1" ht="16.5" customHeight="1">
      <c r="A1567" s="462" t="s">
        <v>414</v>
      </c>
      <c r="B1567" s="647" t="s">
        <v>991</v>
      </c>
      <c r="C1567" s="647"/>
      <c r="D1567" s="647"/>
      <c r="E1567" s="647"/>
      <c r="F1567" s="647"/>
      <c r="G1567" s="647"/>
      <c r="H1567" s="647"/>
      <c r="I1567" s="647"/>
      <c r="K1567" s="434"/>
    </row>
    <row r="1568" spans="1:11" s="14" customFormat="1" ht="16.5" customHeight="1">
      <c r="A1568" s="655" t="s">
        <v>992</v>
      </c>
      <c r="B1568" s="655"/>
      <c r="C1568" s="655"/>
      <c r="D1568" s="655"/>
      <c r="E1568" s="655"/>
      <c r="F1568" s="655"/>
      <c r="G1568" s="655"/>
      <c r="H1568" s="655"/>
      <c r="I1568" s="655"/>
      <c r="K1568"/>
    </row>
    <row r="1569" spans="1:11" s="14" customFormat="1" ht="16.5" customHeight="1">
      <c r="A1569" s="647" t="s">
        <v>993</v>
      </c>
      <c r="B1569" s="647"/>
      <c r="C1569" s="647"/>
      <c r="D1569" s="647"/>
      <c r="E1569" s="647"/>
      <c r="F1569" s="647"/>
      <c r="G1569" s="647"/>
      <c r="H1569" s="647"/>
      <c r="I1569" s="647"/>
      <c r="K1569"/>
    </row>
    <row r="1570" spans="1:11" s="14" customFormat="1" ht="16.5" customHeight="1">
      <c r="A1570" s="647" t="s">
        <v>994</v>
      </c>
      <c r="B1570" s="647"/>
      <c r="C1570" s="647"/>
      <c r="D1570" s="647"/>
      <c r="E1570" s="647"/>
      <c r="F1570" s="647"/>
      <c r="G1570" s="647"/>
      <c r="H1570" s="647"/>
      <c r="I1570" s="647"/>
      <c r="K1570"/>
    </row>
    <row r="1571" spans="1:11" s="14" customFormat="1" ht="16.5" customHeight="1">
      <c r="A1571" s="442"/>
      <c r="B1571" s="442"/>
      <c r="C1571" s="442"/>
      <c r="D1571" s="442"/>
      <c r="E1571" s="442"/>
      <c r="F1571" s="442"/>
      <c r="G1571" s="442"/>
      <c r="H1571" s="442"/>
      <c r="I1571" s="442"/>
      <c r="K1571"/>
    </row>
    <row r="1572" spans="1:11" s="14" customFormat="1" ht="16.5" customHeight="1">
      <c r="A1572" s="648" t="s">
        <v>468</v>
      </c>
      <c r="B1572" s="648"/>
      <c r="C1572" s="648"/>
      <c r="D1572" s="648"/>
      <c r="E1572" s="648"/>
      <c r="F1572" s="648"/>
      <c r="G1572" s="648"/>
      <c r="H1572" s="648"/>
      <c r="I1572" s="648"/>
      <c r="K1572"/>
    </row>
    <row r="1573" spans="1:11" s="14" customFormat="1" ht="16.5" customHeight="1">
      <c r="A1573" s="435"/>
      <c r="B1573" s="435"/>
      <c r="C1573" s="435"/>
      <c r="D1573" s="435"/>
      <c r="E1573" s="609" t="s">
        <v>81</v>
      </c>
      <c r="F1573" s="435"/>
      <c r="G1573" s="435"/>
      <c r="H1573" s="435"/>
      <c r="I1573" s="435"/>
      <c r="K1573"/>
    </row>
    <row r="1574" spans="1:11" s="14" customFormat="1" ht="16.5" customHeight="1">
      <c r="A1574" s="161"/>
      <c r="B1574" s="183"/>
      <c r="C1574" s="12"/>
      <c r="D1574" s="450"/>
      <c r="E1574" s="609"/>
      <c r="F1574" s="450"/>
      <c r="G1574" s="161"/>
      <c r="H1574" s="450"/>
      <c r="I1574" s="450"/>
      <c r="K1574"/>
    </row>
    <row r="1575" spans="1:11" s="14" customFormat="1" ht="16.5" customHeight="1">
      <c r="A1575" s="468" t="s">
        <v>44</v>
      </c>
      <c r="B1575" s="610" t="s">
        <v>45</v>
      </c>
      <c r="C1575" s="611"/>
      <c r="D1575" s="332" t="s">
        <v>82</v>
      </c>
      <c r="E1575" s="445" t="s">
        <v>148</v>
      </c>
      <c r="F1575" s="34" t="s">
        <v>83</v>
      </c>
      <c r="G1575" s="614" t="s">
        <v>48</v>
      </c>
      <c r="H1575" s="615"/>
      <c r="I1575" s="616" t="s">
        <v>49</v>
      </c>
      <c r="K1575"/>
    </row>
    <row r="1576" spans="1:11" s="14" customFormat="1" ht="16.5" customHeight="1">
      <c r="A1576" s="484" t="s">
        <v>84</v>
      </c>
      <c r="B1576" s="612"/>
      <c r="C1576" s="613"/>
      <c r="D1576" s="333" t="s">
        <v>568</v>
      </c>
      <c r="E1576" s="35" t="s">
        <v>616</v>
      </c>
      <c r="F1576" s="35" t="s">
        <v>656</v>
      </c>
      <c r="G1576" s="20" t="s">
        <v>51</v>
      </c>
      <c r="H1576" s="20" t="s">
        <v>52</v>
      </c>
      <c r="I1576" s="617"/>
      <c r="K1576"/>
    </row>
    <row r="1577" spans="1:11" s="14" customFormat="1" ht="16.5" customHeight="1">
      <c r="A1577" s="112">
        <v>1</v>
      </c>
      <c r="B1577" s="618">
        <v>2</v>
      </c>
      <c r="C1577" s="619"/>
      <c r="D1577" s="101">
        <v>3</v>
      </c>
      <c r="E1577" s="101">
        <v>4</v>
      </c>
      <c r="F1577" s="101">
        <v>5</v>
      </c>
      <c r="G1577" s="101">
        <v>6</v>
      </c>
      <c r="H1577" s="101">
        <v>7</v>
      </c>
      <c r="I1577" s="112">
        <v>8</v>
      </c>
      <c r="K1577"/>
    </row>
    <row r="1578" spans="1:11" s="14" customFormat="1" ht="16.5" customHeight="1">
      <c r="A1578" s="53">
        <v>111</v>
      </c>
      <c r="B1578" s="624" t="s">
        <v>179</v>
      </c>
      <c r="C1578" s="625"/>
      <c r="D1578" s="5">
        <f>D661</f>
        <v>325937.46999999997</v>
      </c>
      <c r="E1578" s="383">
        <f>E661</f>
        <v>508045.25</v>
      </c>
      <c r="F1578" s="5">
        <f>F661</f>
        <v>370842.59</v>
      </c>
      <c r="G1578" s="56">
        <f t="shared" ref="G1578:G1583" si="141">F1578/D1578</f>
        <v>1.137772192930135</v>
      </c>
      <c r="H1578" s="57">
        <f t="shared" ref="H1578:H1583" si="142">F1578/E1578</f>
        <v>0.72994007915633508</v>
      </c>
      <c r="I1578" s="59">
        <f>F1578/F1583</f>
        <v>0.16384955776591265</v>
      </c>
      <c r="K1578"/>
    </row>
    <row r="1579" spans="1:11" s="14" customFormat="1" ht="16.5" customHeight="1">
      <c r="A1579" s="53">
        <v>130</v>
      </c>
      <c r="B1579" s="624" t="s">
        <v>180</v>
      </c>
      <c r="C1579" s="625"/>
      <c r="D1579" s="365">
        <f>D955</f>
        <v>1833222.87</v>
      </c>
      <c r="E1579" s="390">
        <f>E955</f>
        <v>2342000</v>
      </c>
      <c r="F1579" s="365">
        <f>F955</f>
        <v>1772680.04</v>
      </c>
      <c r="G1579" s="56">
        <f t="shared" si="141"/>
        <v>0.9669746483143099</v>
      </c>
      <c r="H1579" s="57">
        <f t="shared" si="142"/>
        <v>0.75690864218616571</v>
      </c>
      <c r="I1579" s="59">
        <f>F1579/F1583</f>
        <v>0.78322406445942561</v>
      </c>
      <c r="K1579"/>
    </row>
    <row r="1580" spans="1:11" s="14" customFormat="1" ht="16.5" customHeight="1">
      <c r="A1580" s="53">
        <v>132</v>
      </c>
      <c r="B1580" s="624" t="s">
        <v>181</v>
      </c>
      <c r="C1580" s="625"/>
      <c r="D1580" s="5">
        <f>D1074</f>
        <v>76613.25</v>
      </c>
      <c r="E1580" s="391">
        <f>E1074</f>
        <v>117500</v>
      </c>
      <c r="F1580" s="5">
        <f>F1074</f>
        <v>84136.45</v>
      </c>
      <c r="G1580" s="56">
        <f t="shared" si="141"/>
        <v>1.0981971134235919</v>
      </c>
      <c r="H1580" s="57">
        <f t="shared" si="142"/>
        <v>0.71605489361702124</v>
      </c>
      <c r="I1580" s="59">
        <f>F1580/F1583</f>
        <v>3.7174047685552568E-2</v>
      </c>
      <c r="K1580"/>
    </row>
    <row r="1581" spans="1:11" s="14" customFormat="1" ht="16.5" customHeight="1">
      <c r="A1581" s="53">
        <v>200</v>
      </c>
      <c r="B1581" s="624" t="s">
        <v>182</v>
      </c>
      <c r="C1581" s="625"/>
      <c r="D1581" s="5">
        <f>D1195</f>
        <v>0</v>
      </c>
      <c r="E1581" s="392">
        <f>E1195</f>
        <v>0</v>
      </c>
      <c r="F1581" s="5">
        <f>F1195</f>
        <v>0</v>
      </c>
      <c r="G1581" s="58" t="e">
        <f t="shared" si="141"/>
        <v>#DIV/0!</v>
      </c>
      <c r="H1581" s="59" t="e">
        <f t="shared" si="142"/>
        <v>#DIV/0!</v>
      </c>
      <c r="I1581" s="59">
        <f>F1581/F1583</f>
        <v>0</v>
      </c>
      <c r="K1581"/>
    </row>
    <row r="1582" spans="1:11" s="14" customFormat="1" ht="16.5" customHeight="1">
      <c r="A1582" s="53">
        <v>300</v>
      </c>
      <c r="B1582" s="624" t="s">
        <v>183</v>
      </c>
      <c r="C1582" s="625"/>
      <c r="D1582" s="5">
        <f>D1312</f>
        <v>227081</v>
      </c>
      <c r="E1582" s="383">
        <f>E1312</f>
        <v>511000</v>
      </c>
      <c r="F1582" s="5">
        <f>F1312</f>
        <v>35652.43</v>
      </c>
      <c r="G1582" s="56">
        <f t="shared" si="141"/>
        <v>0.15700313984877642</v>
      </c>
      <c r="H1582" s="57">
        <f t="shared" si="142"/>
        <v>6.9769921722113507E-2</v>
      </c>
      <c r="I1582" s="59">
        <f>F1582/F1583</f>
        <v>1.5752330089109121E-2</v>
      </c>
      <c r="K1582"/>
    </row>
    <row r="1583" spans="1:11" s="14" customFormat="1" ht="16.5" customHeight="1">
      <c r="A1583" s="116"/>
      <c r="B1583" s="626" t="s">
        <v>80</v>
      </c>
      <c r="C1583" s="627"/>
      <c r="D1583" s="393">
        <f>D1578+D1579+D1580+D1581+D1582</f>
        <v>2462854.59</v>
      </c>
      <c r="E1583" s="393">
        <f>E1578+E1579+E1580+E1581+E1582</f>
        <v>3478545.25</v>
      </c>
      <c r="F1583" s="335">
        <f>F1578+F1579+F1580+F1581+F1582</f>
        <v>2263311.5100000002</v>
      </c>
      <c r="G1583" s="139">
        <f t="shared" si="141"/>
        <v>0.91897894386042511</v>
      </c>
      <c r="H1583" s="144">
        <f t="shared" si="142"/>
        <v>0.65064886248065923</v>
      </c>
      <c r="I1583" s="144">
        <f>SUM(I1578:I1582)</f>
        <v>0.99999999999999989</v>
      </c>
      <c r="K1583"/>
    </row>
    <row r="1584" spans="1:11" s="14" customFormat="1" ht="16.5" customHeight="1">
      <c r="A1584" s="453"/>
      <c r="B1584" s="453"/>
      <c r="C1584" s="453"/>
      <c r="D1584" s="453"/>
      <c r="E1584" s="453"/>
      <c r="F1584" s="453"/>
      <c r="G1584" s="453"/>
      <c r="H1584" s="453"/>
      <c r="I1584" s="453"/>
      <c r="K1584"/>
    </row>
    <row r="1585" spans="1:13" s="14" customFormat="1" ht="16.5" customHeight="1">
      <c r="A1585" s="440"/>
      <c r="B1585" s="623" t="s">
        <v>771</v>
      </c>
      <c r="C1585" s="623"/>
      <c r="D1585" s="623"/>
      <c r="E1585" s="623"/>
      <c r="F1585" s="623"/>
      <c r="G1585" s="623"/>
      <c r="H1585" s="623"/>
      <c r="I1585" s="623"/>
      <c r="K1585"/>
    </row>
    <row r="1586" spans="1:13" s="14" customFormat="1" ht="16.5" customHeight="1">
      <c r="A1586" s="623" t="s">
        <v>772</v>
      </c>
      <c r="B1586" s="623"/>
      <c r="C1586" s="623"/>
      <c r="D1586" s="623"/>
      <c r="E1586" s="623"/>
      <c r="F1586" s="623"/>
      <c r="G1586" s="623"/>
      <c r="H1586" s="623"/>
      <c r="I1586" s="623"/>
      <c r="K1586"/>
    </row>
    <row r="1587" spans="1:13" s="14" customFormat="1" ht="16.5" customHeight="1">
      <c r="A1587" s="157" t="s">
        <v>773</v>
      </c>
      <c r="B1587" s="157"/>
      <c r="C1587" s="157"/>
      <c r="D1587" s="157"/>
      <c r="E1587" s="157"/>
      <c r="F1587" s="157"/>
      <c r="G1587" s="157"/>
      <c r="H1587" s="157"/>
      <c r="I1587" s="157"/>
      <c r="K1587"/>
      <c r="M1587"/>
    </row>
    <row r="1588" spans="1:13" s="14" customFormat="1" ht="16.5" customHeight="1">
      <c r="A1588" s="622" t="s">
        <v>774</v>
      </c>
      <c r="B1588" s="622"/>
      <c r="C1588" s="622"/>
      <c r="D1588" s="622"/>
      <c r="E1588" s="622"/>
      <c r="F1588" s="622"/>
      <c r="G1588" s="622"/>
      <c r="H1588" s="622"/>
      <c r="I1588" s="622"/>
      <c r="K1588"/>
      <c r="M1588"/>
    </row>
    <row r="1589" spans="1:13" s="14" customFormat="1" ht="16.5" customHeight="1">
      <c r="A1589" s="622" t="s">
        <v>775</v>
      </c>
      <c r="B1589" s="622"/>
      <c r="C1589" s="622"/>
      <c r="D1589" s="622"/>
      <c r="E1589" s="622"/>
      <c r="F1589" s="622"/>
      <c r="G1589" s="622"/>
      <c r="H1589" s="622"/>
      <c r="I1589" s="622"/>
      <c r="K1589"/>
      <c r="M1589"/>
    </row>
    <row r="1590" spans="1:13" s="14" customFormat="1" ht="16.5" customHeight="1">
      <c r="A1590" s="622" t="s">
        <v>776</v>
      </c>
      <c r="B1590" s="622"/>
      <c r="C1590" s="622"/>
      <c r="D1590" s="622"/>
      <c r="E1590" s="622"/>
      <c r="F1590" s="622"/>
      <c r="G1590" s="622"/>
      <c r="H1590" s="622"/>
      <c r="I1590" s="622"/>
      <c r="K1590"/>
      <c r="M1590"/>
    </row>
    <row r="1591" spans="1:13" s="14" customFormat="1" ht="16.5" customHeight="1">
      <c r="A1591" s="622" t="s">
        <v>777</v>
      </c>
      <c r="B1591" s="622"/>
      <c r="C1591" s="622"/>
      <c r="D1591" s="622"/>
      <c r="E1591" s="622"/>
      <c r="F1591" s="622"/>
      <c r="G1591" s="622"/>
      <c r="H1591" s="622"/>
      <c r="I1591" s="622"/>
      <c r="K1591"/>
      <c r="M1591" s="434"/>
    </row>
    <row r="1592" spans="1:13" s="14" customFormat="1" ht="16.5" customHeight="1">
      <c r="A1592" s="622" t="s">
        <v>778</v>
      </c>
      <c r="B1592" s="622"/>
      <c r="C1592" s="622"/>
      <c r="D1592" s="622"/>
      <c r="E1592" s="622"/>
      <c r="F1592" s="622"/>
      <c r="G1592" s="622"/>
      <c r="H1592" s="622"/>
      <c r="I1592" s="622"/>
      <c r="K1592"/>
      <c r="M1592" s="434"/>
    </row>
    <row r="1593" spans="1:13" s="14" customFormat="1" ht="16.5" customHeight="1">
      <c r="A1593" s="622" t="s">
        <v>779</v>
      </c>
      <c r="B1593" s="622"/>
      <c r="C1593" s="622"/>
      <c r="D1593" s="622"/>
      <c r="E1593" s="622"/>
      <c r="F1593" s="622"/>
      <c r="G1593" s="622"/>
      <c r="H1593" s="622"/>
      <c r="I1593" s="622"/>
      <c r="K1593"/>
      <c r="M1593" s="434"/>
    </row>
    <row r="1594" spans="1:13" s="14" customFormat="1" ht="16.5" customHeight="1">
      <c r="A1594" s="622" t="s">
        <v>780</v>
      </c>
      <c r="B1594" s="622"/>
      <c r="C1594" s="622"/>
      <c r="D1594" s="622"/>
      <c r="E1594" s="622"/>
      <c r="F1594" s="622"/>
      <c r="G1594" s="622"/>
      <c r="H1594" s="622"/>
      <c r="I1594" s="622"/>
      <c r="K1594"/>
      <c r="M1594" s="434"/>
    </row>
    <row r="1595" spans="1:13" s="14" customFormat="1" ht="12" customHeight="1">
      <c r="A1595" s="450" t="s">
        <v>781</v>
      </c>
      <c r="B1595" s="450"/>
      <c r="C1595" s="450"/>
      <c r="D1595" s="450"/>
      <c r="E1595" s="450"/>
      <c r="F1595" s="450"/>
      <c r="G1595" s="450"/>
      <c r="H1595" s="450"/>
      <c r="I1595" s="450"/>
      <c r="K1595"/>
      <c r="M1595" s="434"/>
    </row>
    <row r="1596" spans="1:13" s="14" customFormat="1" ht="12" customHeight="1">
      <c r="A1596" s="450"/>
      <c r="B1596" s="450" t="s">
        <v>782</v>
      </c>
      <c r="C1596" s="450"/>
      <c r="D1596" s="450"/>
      <c r="E1596" s="450"/>
      <c r="F1596" s="450"/>
      <c r="G1596" s="450"/>
      <c r="H1596" s="450"/>
      <c r="K1596"/>
      <c r="M1596" s="434"/>
    </row>
    <row r="1597" spans="1:13" s="14" customFormat="1" ht="16.5" customHeight="1">
      <c r="A1597" s="450" t="s">
        <v>783</v>
      </c>
      <c r="B1597" s="450"/>
      <c r="C1597" s="450"/>
      <c r="D1597" s="450"/>
      <c r="E1597" s="450"/>
      <c r="F1597" s="450"/>
      <c r="G1597" s="450"/>
      <c r="H1597" s="450"/>
      <c r="I1597" s="357"/>
      <c r="K1597"/>
      <c r="M1597" s="434"/>
    </row>
    <row r="1598" spans="1:13" s="14" customFormat="1" ht="16.5" customHeight="1">
      <c r="A1598" s="450"/>
      <c r="B1598" s="450"/>
      <c r="C1598" s="450"/>
      <c r="D1598" s="450"/>
      <c r="E1598" s="450"/>
      <c r="F1598" s="450"/>
      <c r="G1598" s="450"/>
      <c r="H1598" s="450"/>
      <c r="I1598" s="357"/>
      <c r="K1598"/>
      <c r="M1598" s="434"/>
    </row>
    <row r="1599" spans="1:13" s="14" customFormat="1" ht="16.5" customHeight="1">
      <c r="A1599" s="450"/>
      <c r="B1599" s="450"/>
      <c r="C1599" s="450"/>
      <c r="D1599" s="450"/>
      <c r="E1599" s="450"/>
      <c r="F1599" s="450"/>
      <c r="G1599" s="450"/>
      <c r="H1599" s="450"/>
      <c r="I1599" s="357">
        <v>27</v>
      </c>
      <c r="K1599"/>
      <c r="M1599" s="434"/>
    </row>
    <row r="1600" spans="1:13" s="14" customFormat="1" ht="16.5" customHeight="1">
      <c r="A1600" s="450"/>
      <c r="B1600" s="450"/>
      <c r="C1600" s="450"/>
      <c r="D1600" s="450"/>
      <c r="E1600" s="450"/>
      <c r="F1600" s="450"/>
      <c r="G1600" s="450"/>
      <c r="H1600" s="450"/>
      <c r="I1600" s="357"/>
      <c r="K1600"/>
      <c r="M1600" s="434"/>
    </row>
    <row r="1601" spans="1:13" s="14" customFormat="1" ht="16.5" customHeight="1">
      <c r="A1601" s="450"/>
      <c r="B1601" s="450"/>
      <c r="C1601" s="450"/>
      <c r="D1601" s="450"/>
      <c r="E1601" s="450"/>
      <c r="F1601" s="450"/>
      <c r="G1601" s="450"/>
      <c r="H1601" s="450"/>
      <c r="K1601"/>
      <c r="M1601" s="434"/>
    </row>
    <row r="1602" spans="1:13" s="14" customFormat="1" ht="16.5" customHeight="1">
      <c r="B1602" s="7" t="s">
        <v>317</v>
      </c>
      <c r="C1602" s="226"/>
      <c r="D1602" s="226"/>
      <c r="E1602" s="226"/>
      <c r="F1602" s="450"/>
      <c r="K1602"/>
      <c r="M1602" s="434"/>
    </row>
    <row r="1603" spans="1:13" s="14" customFormat="1" ht="16.5" customHeight="1">
      <c r="K1603"/>
      <c r="M1603" s="434"/>
    </row>
    <row r="1604" spans="1:13" s="14" customFormat="1" ht="16.5" customHeight="1">
      <c r="B1604" s="628" t="s">
        <v>318</v>
      </c>
      <c r="C1604" s="628"/>
      <c r="D1604" s="628"/>
      <c r="E1604" s="628"/>
      <c r="F1604" s="628"/>
      <c r="G1604" s="628"/>
      <c r="H1604" s="628"/>
      <c r="I1604" s="628"/>
      <c r="K1604"/>
      <c r="M1604" s="434"/>
    </row>
    <row r="1605" spans="1:13" s="14" customFormat="1" ht="16.5" customHeight="1">
      <c r="A1605" s="453"/>
      <c r="B1605" s="439"/>
      <c r="C1605" s="439"/>
      <c r="D1605" s="439"/>
      <c r="E1605" s="439"/>
      <c r="F1605" s="439"/>
      <c r="G1605" s="439"/>
      <c r="H1605" s="439"/>
      <c r="I1605" s="439"/>
      <c r="K1605"/>
      <c r="M1605" s="434"/>
    </row>
    <row r="1606" spans="1:13" s="14" customFormat="1" ht="16.5" customHeight="1">
      <c r="A1606" s="453"/>
      <c r="B1606" s="671" t="s">
        <v>319</v>
      </c>
      <c r="C1606" s="671"/>
      <c r="D1606" s="671"/>
      <c r="E1606" s="671"/>
      <c r="F1606" s="671"/>
      <c r="G1606" s="671"/>
      <c r="H1606" s="671"/>
      <c r="I1606" s="671"/>
      <c r="K1606"/>
      <c r="M1606" s="434"/>
    </row>
    <row r="1607" spans="1:13" s="14" customFormat="1" ht="16.5" customHeight="1">
      <c r="A1607" s="435"/>
      <c r="B1607" s="435"/>
      <c r="C1607" s="435"/>
      <c r="D1607" s="435"/>
      <c r="E1607" s="609" t="s">
        <v>81</v>
      </c>
      <c r="F1607" s="435"/>
      <c r="G1607" s="435"/>
      <c r="H1607" s="435"/>
      <c r="I1607" s="435"/>
      <c r="K1607"/>
      <c r="M1607" s="434"/>
    </row>
    <row r="1608" spans="1:13" s="14" customFormat="1" ht="16.5" customHeight="1">
      <c r="A1608" s="161"/>
      <c r="B1608" s="183"/>
      <c r="C1608" s="12"/>
      <c r="D1608" s="450"/>
      <c r="E1608" s="609"/>
      <c r="F1608" s="450"/>
      <c r="G1608" s="161"/>
      <c r="H1608" s="450"/>
      <c r="I1608" s="450"/>
      <c r="K1608"/>
      <c r="M1608" s="434"/>
    </row>
    <row r="1609" spans="1:13" s="14" customFormat="1" ht="16.5" customHeight="1">
      <c r="A1609" s="468" t="s">
        <v>44</v>
      </c>
      <c r="B1609" s="610" t="s">
        <v>45</v>
      </c>
      <c r="C1609" s="611"/>
      <c r="D1609" s="332" t="s">
        <v>82</v>
      </c>
      <c r="E1609" s="445" t="s">
        <v>148</v>
      </c>
      <c r="F1609" s="34" t="s">
        <v>83</v>
      </c>
      <c r="G1609" s="614" t="s">
        <v>48</v>
      </c>
      <c r="H1609" s="615"/>
      <c r="I1609" s="616" t="s">
        <v>49</v>
      </c>
      <c r="K1609"/>
      <c r="M1609" s="434"/>
    </row>
    <row r="1610" spans="1:13" s="14" customFormat="1" ht="16.5" customHeight="1">
      <c r="A1610" s="484" t="s">
        <v>84</v>
      </c>
      <c r="B1610" s="612"/>
      <c r="C1610" s="613"/>
      <c r="D1610" s="333" t="s">
        <v>617</v>
      </c>
      <c r="E1610" s="35" t="s">
        <v>616</v>
      </c>
      <c r="F1610" s="35" t="s">
        <v>656</v>
      </c>
      <c r="G1610" s="20" t="s">
        <v>51</v>
      </c>
      <c r="H1610" s="20" t="s">
        <v>52</v>
      </c>
      <c r="I1610" s="617"/>
      <c r="K1610"/>
      <c r="M1610" s="434"/>
    </row>
    <row r="1611" spans="1:13" s="14" customFormat="1" ht="16.5" customHeight="1">
      <c r="A1611" s="112">
        <v>1</v>
      </c>
      <c r="B1611" s="618">
        <v>2</v>
      </c>
      <c r="C1611" s="619"/>
      <c r="D1611" s="103">
        <v>3</v>
      </c>
      <c r="E1611" s="101">
        <v>4</v>
      </c>
      <c r="F1611" s="101">
        <v>5</v>
      </c>
      <c r="G1611" s="101">
        <v>6</v>
      </c>
      <c r="H1611" s="101">
        <v>7</v>
      </c>
      <c r="I1611" s="112">
        <v>8</v>
      </c>
      <c r="K1611"/>
      <c r="M1611" s="434"/>
    </row>
    <row r="1612" spans="1:13" s="14" customFormat="1" ht="16.5" customHeight="1">
      <c r="A1612" s="53">
        <v>111</v>
      </c>
      <c r="B1612" s="624" t="s">
        <v>179</v>
      </c>
      <c r="C1612" s="625"/>
      <c r="D1612" s="74">
        <f>D662</f>
        <v>6124.96</v>
      </c>
      <c r="E1612" s="383">
        <f>E662</f>
        <v>19476.87</v>
      </c>
      <c r="F1612" s="74">
        <f>F662</f>
        <v>7442.84</v>
      </c>
      <c r="G1612" s="58">
        <f t="shared" ref="G1612:G1617" si="143">F1612/D1612</f>
        <v>1.2151654867950159</v>
      </c>
      <c r="H1612" s="59">
        <f t="shared" ref="H1612:H1617" si="144">F1612/E1612</f>
        <v>0.38213737628273953</v>
      </c>
      <c r="I1612" s="59">
        <f>F1612/F1617</f>
        <v>0.35536911101381446</v>
      </c>
      <c r="K1612"/>
      <c r="M1612" s="434"/>
    </row>
    <row r="1613" spans="1:13" s="14" customFormat="1" ht="16.5" customHeight="1">
      <c r="A1613" s="53">
        <v>130</v>
      </c>
      <c r="B1613" s="624" t="s">
        <v>180</v>
      </c>
      <c r="C1613" s="625"/>
      <c r="D1613" s="370">
        <f>D956</f>
        <v>2623.37</v>
      </c>
      <c r="E1613" s="390">
        <f>E956</f>
        <v>12000</v>
      </c>
      <c r="F1613" s="370">
        <f>F956</f>
        <v>4301.13</v>
      </c>
      <c r="G1613" s="58">
        <f t="shared" si="143"/>
        <v>1.639543792907596</v>
      </c>
      <c r="H1613" s="59">
        <f t="shared" si="144"/>
        <v>0.35842750000000001</v>
      </c>
      <c r="I1613" s="59">
        <f>F1613/F1617</f>
        <v>0.20536364404647256</v>
      </c>
      <c r="K1613"/>
      <c r="M1613" s="434"/>
    </row>
    <row r="1614" spans="1:13" s="14" customFormat="1" ht="16.5" customHeight="1">
      <c r="A1614" s="53">
        <v>132</v>
      </c>
      <c r="B1614" s="624" t="s">
        <v>181</v>
      </c>
      <c r="C1614" s="625"/>
      <c r="D1614" s="74">
        <v>0</v>
      </c>
      <c r="E1614" s="391">
        <v>0</v>
      </c>
      <c r="F1614" s="74">
        <v>0</v>
      </c>
      <c r="G1614" s="58" t="e">
        <f t="shared" si="143"/>
        <v>#DIV/0!</v>
      </c>
      <c r="H1614" s="59" t="e">
        <f t="shared" si="144"/>
        <v>#DIV/0!</v>
      </c>
      <c r="I1614" s="59">
        <f>F1614/F1617</f>
        <v>0</v>
      </c>
      <c r="K1614"/>
      <c r="M1614" s="434"/>
    </row>
    <row r="1615" spans="1:13" s="14" customFormat="1" ht="16.5" customHeight="1">
      <c r="A1615" s="53">
        <v>200</v>
      </c>
      <c r="B1615" s="624" t="s">
        <v>182</v>
      </c>
      <c r="C1615" s="625"/>
      <c r="D1615" s="74">
        <f>D1196</f>
        <v>0</v>
      </c>
      <c r="E1615" s="392">
        <f>E1196</f>
        <v>10000</v>
      </c>
      <c r="F1615" s="74">
        <f>F1196</f>
        <v>9200</v>
      </c>
      <c r="G1615" s="58" t="e">
        <f t="shared" si="143"/>
        <v>#DIV/0!</v>
      </c>
      <c r="H1615" s="59">
        <f t="shared" si="144"/>
        <v>0.92</v>
      </c>
      <c r="I1615" s="59">
        <f>F1615/F1617</f>
        <v>0.43926724493971292</v>
      </c>
      <c r="K1615"/>
      <c r="M1615" s="434"/>
    </row>
    <row r="1616" spans="1:13" s="14" customFormat="1" ht="16.5" customHeight="1">
      <c r="A1616" s="53">
        <v>300</v>
      </c>
      <c r="B1616" s="624" t="s">
        <v>183</v>
      </c>
      <c r="C1616" s="625"/>
      <c r="D1616" s="74">
        <v>0</v>
      </c>
      <c r="E1616" s="383">
        <v>0</v>
      </c>
      <c r="F1616" s="74">
        <v>0</v>
      </c>
      <c r="G1616" s="58" t="e">
        <f t="shared" si="143"/>
        <v>#DIV/0!</v>
      </c>
      <c r="H1616" s="59" t="e">
        <f t="shared" si="144"/>
        <v>#DIV/0!</v>
      </c>
      <c r="I1616" s="59">
        <f>F1616/F1617</f>
        <v>0</v>
      </c>
      <c r="K1616"/>
      <c r="M1616" s="434"/>
    </row>
    <row r="1617" spans="1:13" s="14" customFormat="1" ht="16.5" customHeight="1">
      <c r="A1617" s="116"/>
      <c r="B1617" s="626" t="s">
        <v>80</v>
      </c>
      <c r="C1617" s="627"/>
      <c r="D1617" s="394">
        <f>D1612+D1613+D1614+D1615+D1616</f>
        <v>8748.33</v>
      </c>
      <c r="E1617" s="394">
        <f>E1612+E1613+E1614+E1615+E1616</f>
        <v>41476.869999999995</v>
      </c>
      <c r="F1617" s="335">
        <f>F1612+F1613+F1614+F1615+F1616</f>
        <v>20943.97</v>
      </c>
      <c r="G1617" s="118">
        <f t="shared" si="143"/>
        <v>2.3940534936382147</v>
      </c>
      <c r="H1617" s="144">
        <f t="shared" si="144"/>
        <v>0.50495541249858067</v>
      </c>
      <c r="I1617" s="144">
        <f>SUM(I1612:I1616)</f>
        <v>0.99999999999999989</v>
      </c>
      <c r="K1617"/>
      <c r="M1617" s="434"/>
    </row>
    <row r="1618" spans="1:13" s="14" customFormat="1" ht="16.5" customHeight="1">
      <c r="A1618" s="140"/>
      <c r="B1618" s="494"/>
      <c r="C1618" s="224"/>
      <c r="D1618" s="224"/>
      <c r="E1618" s="130"/>
      <c r="F1618" s="131"/>
      <c r="G1618" s="225"/>
      <c r="H1618" s="225"/>
      <c r="I1618" s="212"/>
      <c r="K1618"/>
      <c r="M1618" s="434"/>
    </row>
    <row r="1619" spans="1:13" s="14" customFormat="1" ht="16.5" customHeight="1">
      <c r="A1619" s="440"/>
      <c r="B1619" s="623" t="s">
        <v>784</v>
      </c>
      <c r="C1619" s="623"/>
      <c r="D1619" s="623"/>
      <c r="E1619" s="623"/>
      <c r="F1619" s="623"/>
      <c r="G1619" s="623"/>
      <c r="H1619" s="623"/>
      <c r="I1619" s="623"/>
      <c r="K1619"/>
      <c r="M1619" s="434"/>
    </row>
    <row r="1620" spans="1:13" s="14" customFormat="1" ht="16.5" customHeight="1">
      <c r="A1620" s="623" t="s">
        <v>785</v>
      </c>
      <c r="B1620" s="623"/>
      <c r="C1620" s="623"/>
      <c r="D1620" s="623"/>
      <c r="E1620" s="623"/>
      <c r="F1620" s="623"/>
      <c r="G1620" s="623"/>
      <c r="H1620" s="623"/>
      <c r="I1620" s="623"/>
      <c r="K1620"/>
      <c r="M1620" s="434"/>
    </row>
    <row r="1621" spans="1:13" s="14" customFormat="1" ht="16.5" customHeight="1">
      <c r="A1621" s="440"/>
      <c r="B1621" s="440"/>
      <c r="C1621" s="440"/>
      <c r="D1621" s="440"/>
      <c r="E1621" s="440"/>
      <c r="F1621" s="440"/>
      <c r="G1621" s="440"/>
      <c r="H1621" s="440"/>
      <c r="I1621" s="185"/>
      <c r="K1621"/>
      <c r="M1621" s="434"/>
    </row>
    <row r="1622" spans="1:13" s="14" customFormat="1" ht="16.5" customHeight="1">
      <c r="A1622" s="440"/>
      <c r="B1622" s="440"/>
      <c r="C1622" s="440"/>
      <c r="D1622" s="440"/>
      <c r="E1622" s="440"/>
      <c r="F1622" s="440"/>
      <c r="G1622" s="440"/>
      <c r="H1622" s="440"/>
      <c r="I1622" s="185"/>
      <c r="K1622"/>
      <c r="L1622"/>
      <c r="M1622" s="434"/>
    </row>
    <row r="1623" spans="1:13" s="14" customFormat="1" ht="16.5" customHeight="1">
      <c r="A1623" s="440"/>
      <c r="B1623" s="440"/>
      <c r="C1623" s="440"/>
      <c r="D1623" s="440"/>
      <c r="E1623" s="440"/>
      <c r="F1623" s="440"/>
      <c r="G1623" s="440"/>
      <c r="H1623" s="440"/>
      <c r="I1623" s="241"/>
      <c r="K1623"/>
      <c r="L1623"/>
      <c r="M1623" s="434"/>
    </row>
    <row r="1624" spans="1:13" s="14" customFormat="1" ht="16.5" customHeight="1">
      <c r="A1624" s="450"/>
      <c r="B1624" s="622" t="s">
        <v>786</v>
      </c>
      <c r="C1624" s="622"/>
      <c r="D1624" s="622"/>
      <c r="E1624" s="622"/>
      <c r="F1624" s="622"/>
      <c r="G1624" s="622"/>
      <c r="H1624" s="622"/>
      <c r="I1624" s="622"/>
      <c r="K1624"/>
      <c r="L1624"/>
      <c r="M1624" s="434"/>
    </row>
    <row r="1625" spans="1:13" s="14" customFormat="1" ht="16.5" customHeight="1">
      <c r="A1625" s="628" t="s">
        <v>787</v>
      </c>
      <c r="B1625" s="628"/>
      <c r="C1625" s="628"/>
      <c r="D1625" s="628"/>
      <c r="E1625" s="628"/>
      <c r="F1625" s="628"/>
      <c r="G1625" s="628"/>
      <c r="H1625" s="628"/>
      <c r="I1625" s="628"/>
      <c r="K1625"/>
      <c r="L1625"/>
      <c r="M1625" s="434"/>
    </row>
    <row r="1626" spans="1:13" s="14" customFormat="1" ht="16.5" customHeight="1">
      <c r="A1626" s="628" t="s">
        <v>788</v>
      </c>
      <c r="B1626" s="628"/>
      <c r="C1626" s="628"/>
      <c r="D1626" s="628"/>
      <c r="E1626" s="628"/>
      <c r="F1626" s="628"/>
      <c r="G1626" s="628"/>
      <c r="H1626" s="628"/>
      <c r="I1626" s="628"/>
      <c r="K1626"/>
      <c r="L1626"/>
      <c r="M1626" s="434"/>
    </row>
    <row r="1627" spans="1:13" s="14" customFormat="1" ht="16.5" customHeight="1">
      <c r="A1627" s="185"/>
      <c r="B1627" s="185" t="s">
        <v>790</v>
      </c>
      <c r="C1627" s="185"/>
      <c r="D1627" s="185"/>
      <c r="E1627" s="586"/>
      <c r="F1627" s="586"/>
      <c r="G1627" s="586"/>
      <c r="H1627" s="586"/>
      <c r="I1627" s="586"/>
      <c r="K1627"/>
      <c r="L1627" s="434"/>
      <c r="M1627" s="434"/>
    </row>
    <row r="1628" spans="1:13" s="14" customFormat="1" ht="16.5" customHeight="1">
      <c r="A1628" s="185" t="s">
        <v>789</v>
      </c>
      <c r="B1628" s="185"/>
      <c r="C1628" s="185"/>
      <c r="D1628" s="185"/>
      <c r="E1628" s="586"/>
      <c r="F1628" s="586"/>
      <c r="G1628" s="586"/>
      <c r="H1628" s="586"/>
      <c r="I1628" s="586"/>
      <c r="K1628"/>
      <c r="L1628" s="434"/>
      <c r="M1628" s="434"/>
    </row>
    <row r="1629" spans="1:13" s="14" customFormat="1" ht="16.5" customHeight="1">
      <c r="E1629" s="439"/>
      <c r="F1629" s="439"/>
      <c r="G1629" s="439"/>
      <c r="H1629" s="439"/>
      <c r="I1629" s="439"/>
      <c r="K1629"/>
      <c r="L1629" s="434"/>
      <c r="M1629" s="434"/>
    </row>
    <row r="1630" spans="1:13" s="14" customFormat="1" ht="16.5" customHeight="1">
      <c r="B1630" s="292" t="s">
        <v>320</v>
      </c>
      <c r="C1630" s="485"/>
      <c r="E1630" s="439"/>
      <c r="F1630" s="439"/>
      <c r="G1630" s="439"/>
      <c r="H1630" s="439"/>
      <c r="I1630" s="439"/>
      <c r="K1630"/>
      <c r="L1630" s="434"/>
      <c r="M1630" s="434"/>
    </row>
    <row r="1631" spans="1:13" s="14" customFormat="1" ht="16.5" customHeight="1">
      <c r="A1631" s="453"/>
      <c r="B1631" s="453"/>
      <c r="C1631" s="453"/>
      <c r="D1631" s="439"/>
      <c r="E1631" s="439"/>
      <c r="F1631" s="439"/>
      <c r="G1631" s="439"/>
      <c r="H1631" s="439"/>
      <c r="I1631" s="439"/>
      <c r="K1631"/>
      <c r="L1631" s="434"/>
      <c r="M1631" s="434"/>
    </row>
    <row r="1632" spans="1:13" s="14" customFormat="1" ht="16.5" customHeight="1">
      <c r="A1632" s="453"/>
      <c r="B1632" s="628" t="s">
        <v>321</v>
      </c>
      <c r="C1632" s="628"/>
      <c r="D1632" s="628"/>
      <c r="E1632" s="628"/>
      <c r="F1632" s="628"/>
      <c r="G1632" s="628"/>
      <c r="H1632" s="628"/>
      <c r="I1632" s="628"/>
      <c r="K1632"/>
      <c r="L1632" s="434"/>
      <c r="M1632" s="434"/>
    </row>
    <row r="1633" spans="1:13" s="14" customFormat="1" ht="16.5" customHeight="1">
      <c r="A1633" s="435"/>
      <c r="B1633" s="435"/>
      <c r="C1633" s="435"/>
      <c r="D1633" s="435"/>
      <c r="E1633" s="609" t="s">
        <v>81</v>
      </c>
      <c r="F1633" s="435"/>
      <c r="G1633" s="435"/>
      <c r="H1633" s="435"/>
      <c r="I1633" s="435"/>
      <c r="K1633"/>
      <c r="L1633" s="434"/>
      <c r="M1633" s="434"/>
    </row>
    <row r="1634" spans="1:13" s="14" customFormat="1" ht="16.5" customHeight="1">
      <c r="A1634" s="161"/>
      <c r="B1634" s="183"/>
      <c r="C1634" s="12"/>
      <c r="D1634" s="450"/>
      <c r="E1634" s="609"/>
      <c r="F1634" s="450"/>
      <c r="G1634" s="161"/>
      <c r="H1634" s="450"/>
      <c r="I1634" s="450"/>
      <c r="K1634"/>
      <c r="L1634" s="434"/>
      <c r="M1634" s="434"/>
    </row>
    <row r="1635" spans="1:13" s="14" customFormat="1" ht="16.5" customHeight="1">
      <c r="A1635" s="468" t="s">
        <v>44</v>
      </c>
      <c r="B1635" s="610" t="s">
        <v>45</v>
      </c>
      <c r="C1635" s="611"/>
      <c r="D1635" s="332" t="s">
        <v>82</v>
      </c>
      <c r="E1635" s="445" t="s">
        <v>148</v>
      </c>
      <c r="F1635" s="34" t="s">
        <v>83</v>
      </c>
      <c r="G1635" s="614" t="s">
        <v>48</v>
      </c>
      <c r="H1635" s="615"/>
      <c r="I1635" s="616" t="s">
        <v>49</v>
      </c>
      <c r="K1635"/>
      <c r="L1635" s="434"/>
      <c r="M1635" s="434"/>
    </row>
    <row r="1636" spans="1:13" s="14" customFormat="1" ht="21.75" customHeight="1">
      <c r="A1636" s="484" t="s">
        <v>84</v>
      </c>
      <c r="B1636" s="612"/>
      <c r="C1636" s="613"/>
      <c r="D1636" s="333" t="s">
        <v>568</v>
      </c>
      <c r="E1636" s="35" t="s">
        <v>616</v>
      </c>
      <c r="F1636" s="35" t="s">
        <v>656</v>
      </c>
      <c r="G1636" s="20" t="s">
        <v>51</v>
      </c>
      <c r="H1636" s="20" t="s">
        <v>52</v>
      </c>
      <c r="I1636" s="617"/>
      <c r="K1636"/>
      <c r="L1636" s="434"/>
      <c r="M1636" s="434"/>
    </row>
    <row r="1637" spans="1:13" s="14" customFormat="1" ht="16.5" customHeight="1">
      <c r="A1637" s="135">
        <v>1</v>
      </c>
      <c r="B1637" s="633">
        <v>2</v>
      </c>
      <c r="C1637" s="634"/>
      <c r="D1637" s="229">
        <v>3</v>
      </c>
      <c r="E1637" s="136">
        <v>4</v>
      </c>
      <c r="F1637" s="136">
        <v>5</v>
      </c>
      <c r="G1637" s="136">
        <v>6</v>
      </c>
      <c r="H1637" s="136">
        <v>7</v>
      </c>
      <c r="I1637" s="135">
        <v>8</v>
      </c>
      <c r="K1637"/>
      <c r="L1637" s="434"/>
      <c r="M1637" s="434"/>
    </row>
    <row r="1638" spans="1:13" s="14" customFormat="1" ht="16.5" customHeight="1">
      <c r="A1638" s="53">
        <v>111</v>
      </c>
      <c r="B1638" s="624" t="s">
        <v>179</v>
      </c>
      <c r="C1638" s="625"/>
      <c r="D1638" s="74">
        <f>D663</f>
        <v>8741.31</v>
      </c>
      <c r="E1638" s="383">
        <f>E663</f>
        <v>12221.13</v>
      </c>
      <c r="F1638" s="74">
        <f>F663</f>
        <v>10427.530000000001</v>
      </c>
      <c r="G1638" s="58">
        <f t="shared" ref="G1638:G1643" si="145">F1638/D1638</f>
        <v>1.1929024368201107</v>
      </c>
      <c r="H1638" s="59">
        <f t="shared" ref="H1638:H1643" si="146">F1638/E1638</f>
        <v>0.85323779388649013</v>
      </c>
      <c r="I1638" s="59">
        <f>F1638/F1643</f>
        <v>1</v>
      </c>
      <c r="K1638"/>
      <c r="L1638" s="434"/>
      <c r="M1638" s="434"/>
    </row>
    <row r="1639" spans="1:13" s="14" customFormat="1" ht="16.5" customHeight="1">
      <c r="A1639" s="53">
        <v>130</v>
      </c>
      <c r="B1639" s="624" t="s">
        <v>180</v>
      </c>
      <c r="C1639" s="625"/>
      <c r="D1639" s="74">
        <f>D957</f>
        <v>0</v>
      </c>
      <c r="E1639" s="383">
        <f>E957</f>
        <v>2000</v>
      </c>
      <c r="F1639" s="74">
        <f>F957</f>
        <v>0</v>
      </c>
      <c r="G1639" s="58" t="e">
        <f t="shared" si="145"/>
        <v>#DIV/0!</v>
      </c>
      <c r="H1639" s="59">
        <f t="shared" si="146"/>
        <v>0</v>
      </c>
      <c r="I1639" s="59">
        <f>F1639/F1643</f>
        <v>0</v>
      </c>
      <c r="K1639"/>
      <c r="L1639" s="434"/>
      <c r="M1639" s="434"/>
    </row>
    <row r="1640" spans="1:13" s="14" customFormat="1" ht="16.5" customHeight="1">
      <c r="A1640" s="53">
        <v>132</v>
      </c>
      <c r="B1640" s="624" t="s">
        <v>181</v>
      </c>
      <c r="C1640" s="625"/>
      <c r="D1640" s="74">
        <v>0</v>
      </c>
      <c r="E1640" s="383">
        <v>0</v>
      </c>
      <c r="F1640" s="74">
        <v>0</v>
      </c>
      <c r="G1640" s="58" t="e">
        <f t="shared" si="145"/>
        <v>#DIV/0!</v>
      </c>
      <c r="H1640" s="59" t="e">
        <f t="shared" si="146"/>
        <v>#DIV/0!</v>
      </c>
      <c r="I1640" s="59">
        <f>F1640/F1643</f>
        <v>0</v>
      </c>
      <c r="K1640"/>
      <c r="L1640" s="434"/>
      <c r="M1640" s="434"/>
    </row>
    <row r="1641" spans="1:13" s="14" customFormat="1" ht="16.5" customHeight="1">
      <c r="A1641" s="53">
        <v>200</v>
      </c>
      <c r="B1641" s="624" t="s">
        <v>182</v>
      </c>
      <c r="C1641" s="625"/>
      <c r="D1641" s="74">
        <f>D1197</f>
        <v>0</v>
      </c>
      <c r="E1641" s="383">
        <f>E1197</f>
        <v>0</v>
      </c>
      <c r="F1641" s="74">
        <f>F1197</f>
        <v>0</v>
      </c>
      <c r="G1641" s="58" t="e">
        <f t="shared" si="145"/>
        <v>#DIV/0!</v>
      </c>
      <c r="H1641" s="59" t="e">
        <f t="shared" si="146"/>
        <v>#DIV/0!</v>
      </c>
      <c r="I1641" s="59">
        <f>F1641/F1643</f>
        <v>0</v>
      </c>
      <c r="K1641"/>
      <c r="L1641" s="434"/>
      <c r="M1641" s="434"/>
    </row>
    <row r="1642" spans="1:13" s="14" customFormat="1" ht="16.5" customHeight="1">
      <c r="A1642" s="53">
        <v>300</v>
      </c>
      <c r="B1642" s="624" t="s">
        <v>183</v>
      </c>
      <c r="C1642" s="625"/>
      <c r="D1642" s="74">
        <v>0</v>
      </c>
      <c r="E1642" s="383">
        <v>0</v>
      </c>
      <c r="F1642" s="74">
        <v>0</v>
      </c>
      <c r="G1642" s="58" t="e">
        <f t="shared" si="145"/>
        <v>#DIV/0!</v>
      </c>
      <c r="H1642" s="59" t="e">
        <f t="shared" si="146"/>
        <v>#DIV/0!</v>
      </c>
      <c r="I1642" s="59">
        <f>F1642/F1643</f>
        <v>0</v>
      </c>
      <c r="K1642"/>
      <c r="L1642" s="434"/>
      <c r="M1642" s="434"/>
    </row>
    <row r="1643" spans="1:13" s="14" customFormat="1" ht="16.5" customHeight="1">
      <c r="A1643" s="230"/>
      <c r="B1643" s="675" t="s">
        <v>80</v>
      </c>
      <c r="C1643" s="676"/>
      <c r="D1643" s="395">
        <f>D1638+D1639+D1640+D1641+D1642</f>
        <v>8741.31</v>
      </c>
      <c r="E1643" s="395">
        <f>E1638+E1639+E1640+E1641+E1642</f>
        <v>14221.13</v>
      </c>
      <c r="F1643" s="395">
        <f>F1638+F1639+F1640+F1641+F1642</f>
        <v>10427.530000000001</v>
      </c>
      <c r="G1643" s="231">
        <f t="shared" si="145"/>
        <v>1.1929024368201107</v>
      </c>
      <c r="H1643" s="232">
        <f t="shared" si="146"/>
        <v>0.7332420138202802</v>
      </c>
      <c r="I1643" s="232">
        <f>SUM(I1638:I1642)</f>
        <v>1</v>
      </c>
      <c r="K1643"/>
      <c r="L1643" s="434"/>
      <c r="M1643" s="434"/>
    </row>
    <row r="1644" spans="1:13" s="14" customFormat="1" ht="16.5" customHeight="1">
      <c r="A1644" s="209"/>
      <c r="B1644" s="209"/>
      <c r="C1644" s="209"/>
      <c r="D1644" s="209"/>
      <c r="E1644" s="209"/>
      <c r="F1644" s="209"/>
      <c r="G1644" s="209"/>
      <c r="H1644" s="209"/>
      <c r="I1644" s="453"/>
      <c r="K1644"/>
      <c r="L1644" s="434"/>
      <c r="M1644" s="434"/>
    </row>
    <row r="1645" spans="1:13" s="14" customFormat="1" ht="16.5" customHeight="1">
      <c r="A1645" s="590"/>
      <c r="B1645" s="623" t="s">
        <v>791</v>
      </c>
      <c r="C1645" s="623"/>
      <c r="D1645" s="623"/>
      <c r="E1645" s="623"/>
      <c r="F1645" s="623"/>
      <c r="G1645" s="623"/>
      <c r="H1645" s="623"/>
      <c r="I1645" s="623"/>
      <c r="K1645"/>
      <c r="L1645" s="434"/>
      <c r="M1645" s="434"/>
    </row>
    <row r="1646" spans="1:13" s="14" customFormat="1" ht="16.5" customHeight="1">
      <c r="A1646" s="628" t="s">
        <v>792</v>
      </c>
      <c r="B1646" s="628"/>
      <c r="C1646" s="628"/>
      <c r="D1646" s="628"/>
      <c r="E1646" s="628"/>
      <c r="F1646" s="628"/>
      <c r="G1646" s="628"/>
      <c r="H1646" s="628"/>
      <c r="I1646" s="628"/>
      <c r="K1646"/>
      <c r="L1646" s="434"/>
      <c r="M1646" s="434"/>
    </row>
    <row r="1647" spans="1:13" s="14" customFormat="1" ht="12" customHeight="1">
      <c r="B1647" s="185"/>
      <c r="E1647" s="439"/>
      <c r="F1647" s="439"/>
      <c r="G1647" s="439"/>
      <c r="H1647" s="439"/>
      <c r="I1647" s="439"/>
      <c r="K1647"/>
      <c r="L1647" s="434"/>
      <c r="M1647" s="434"/>
    </row>
    <row r="1648" spans="1:13" s="14" customFormat="1" ht="12" customHeight="1">
      <c r="B1648" s="185"/>
      <c r="E1648" s="439"/>
      <c r="F1648" s="439"/>
      <c r="G1648" s="439"/>
      <c r="H1648" s="439"/>
      <c r="I1648" s="439"/>
      <c r="K1648"/>
      <c r="L1648" s="434"/>
      <c r="M1648" s="434"/>
    </row>
    <row r="1649" spans="1:13" s="14" customFormat="1" ht="12" customHeight="1">
      <c r="B1649" s="185"/>
      <c r="E1649" s="439"/>
      <c r="F1649" s="439"/>
      <c r="G1649" s="439"/>
      <c r="H1649" s="439"/>
      <c r="I1649" s="439"/>
      <c r="K1649"/>
      <c r="L1649" s="434"/>
      <c r="M1649" s="434"/>
    </row>
    <row r="1650" spans="1:13" s="14" customFormat="1" ht="12" customHeight="1">
      <c r="B1650" s="185"/>
      <c r="E1650" s="439"/>
      <c r="F1650" s="439"/>
      <c r="G1650" s="439"/>
      <c r="H1650" s="439"/>
      <c r="I1650" s="439"/>
      <c r="K1650"/>
      <c r="L1650" s="434"/>
      <c r="M1650" s="434"/>
    </row>
    <row r="1651" spans="1:13" s="14" customFormat="1" ht="12" customHeight="1">
      <c r="B1651" s="185"/>
      <c r="E1651" s="439"/>
      <c r="F1651" s="439"/>
      <c r="G1651" s="439"/>
      <c r="H1651" s="439"/>
      <c r="I1651" s="439"/>
      <c r="K1651"/>
      <c r="L1651" s="434"/>
      <c r="M1651" s="434"/>
    </row>
    <row r="1652" spans="1:13" s="14" customFormat="1" ht="12" customHeight="1">
      <c r="B1652" s="185"/>
      <c r="E1652" s="439"/>
      <c r="F1652" s="439"/>
      <c r="G1652" s="439"/>
      <c r="H1652" s="439"/>
      <c r="I1652" s="439"/>
      <c r="K1652"/>
      <c r="L1652" s="434"/>
      <c r="M1652" s="434"/>
    </row>
    <row r="1653" spans="1:13" s="14" customFormat="1" ht="12" customHeight="1">
      <c r="B1653" s="185"/>
      <c r="E1653" s="439"/>
      <c r="F1653" s="439"/>
      <c r="G1653" s="439"/>
      <c r="H1653" s="439"/>
      <c r="I1653" s="439"/>
      <c r="K1653"/>
      <c r="L1653" s="434"/>
      <c r="M1653" s="434"/>
    </row>
    <row r="1654" spans="1:13" s="14" customFormat="1" ht="12" customHeight="1">
      <c r="B1654" s="185"/>
      <c r="E1654" s="439"/>
      <c r="F1654" s="439"/>
      <c r="G1654" s="439"/>
      <c r="H1654" s="439"/>
      <c r="I1654" s="439"/>
      <c r="K1654"/>
      <c r="L1654" s="434"/>
      <c r="M1654" s="434"/>
    </row>
    <row r="1655" spans="1:13" s="14" customFormat="1" ht="12" customHeight="1">
      <c r="B1655" s="185"/>
      <c r="E1655" s="439"/>
      <c r="F1655" s="439"/>
      <c r="G1655" s="439"/>
      <c r="H1655" s="439"/>
      <c r="I1655" s="439"/>
      <c r="K1655"/>
      <c r="L1655" s="434"/>
      <c r="M1655" s="434"/>
    </row>
    <row r="1656" spans="1:13" s="14" customFormat="1" ht="12" customHeight="1">
      <c r="B1656" s="185"/>
      <c r="E1656" s="439"/>
      <c r="F1656" s="439"/>
      <c r="G1656" s="439"/>
      <c r="H1656" s="439"/>
      <c r="I1656" s="439"/>
      <c r="K1656"/>
      <c r="L1656" s="434"/>
      <c r="M1656" s="434"/>
    </row>
    <row r="1657" spans="1:13" s="14" customFormat="1" ht="12" customHeight="1">
      <c r="B1657" s="185"/>
      <c r="E1657" s="439"/>
      <c r="F1657" s="439"/>
      <c r="G1657" s="439"/>
      <c r="H1657" s="439"/>
      <c r="I1657" s="439"/>
      <c r="K1657"/>
      <c r="L1657" s="434"/>
      <c r="M1657" s="434"/>
    </row>
    <row r="1658" spans="1:13" s="14" customFormat="1" ht="12" customHeight="1">
      <c r="B1658" s="185"/>
      <c r="E1658" s="439"/>
      <c r="F1658" s="439"/>
      <c r="G1658" s="439"/>
      <c r="H1658" s="439"/>
      <c r="I1658" s="439"/>
      <c r="K1658"/>
      <c r="L1658" s="434"/>
      <c r="M1658" s="434"/>
    </row>
    <row r="1659" spans="1:13" s="14" customFormat="1" ht="12" customHeight="1">
      <c r="B1659" s="185"/>
      <c r="E1659" s="439"/>
      <c r="F1659" s="439"/>
      <c r="G1659" s="439"/>
      <c r="H1659" s="439"/>
      <c r="I1659" s="439"/>
      <c r="K1659"/>
      <c r="L1659" s="434"/>
      <c r="M1659" s="434"/>
    </row>
    <row r="1660" spans="1:13" s="14" customFormat="1" ht="12" customHeight="1">
      <c r="B1660" s="185"/>
      <c r="E1660" s="439"/>
      <c r="F1660" s="439"/>
      <c r="G1660" s="439"/>
      <c r="H1660" s="439"/>
      <c r="I1660" s="439"/>
      <c r="K1660"/>
      <c r="L1660" s="434"/>
      <c r="M1660" s="434"/>
    </row>
    <row r="1661" spans="1:13" s="14" customFormat="1" ht="12" customHeight="1">
      <c r="B1661" s="185"/>
      <c r="E1661" s="439"/>
      <c r="F1661" s="439"/>
      <c r="G1661" s="439"/>
      <c r="H1661" s="439"/>
      <c r="I1661" s="356"/>
      <c r="K1661"/>
      <c r="L1661" s="434"/>
      <c r="M1661" s="666"/>
    </row>
    <row r="1662" spans="1:13" s="14" customFormat="1" ht="12" customHeight="1">
      <c r="A1662" s="435"/>
      <c r="B1662" s="435"/>
      <c r="C1662" s="435"/>
      <c r="D1662" s="435"/>
      <c r="E1662" s="435"/>
      <c r="F1662" s="435"/>
      <c r="G1662" s="435"/>
      <c r="H1662" s="435"/>
      <c r="I1662" s="356">
        <v>28</v>
      </c>
      <c r="K1662"/>
      <c r="L1662" s="434"/>
      <c r="M1662" s="666"/>
    </row>
    <row r="1663" spans="1:13" s="14" customFormat="1" ht="12" customHeight="1">
      <c r="A1663" s="435"/>
      <c r="B1663" s="435"/>
      <c r="C1663" s="435"/>
      <c r="D1663" s="435"/>
      <c r="E1663" s="435"/>
      <c r="F1663" s="435"/>
      <c r="G1663" s="435"/>
      <c r="H1663" s="435"/>
      <c r="I1663" s="356"/>
      <c r="K1663"/>
      <c r="L1663" s="434"/>
      <c r="M1663" s="434"/>
    </row>
    <row r="1664" spans="1:13" s="14" customFormat="1" ht="16.5" customHeight="1">
      <c r="A1664" s="435"/>
      <c r="B1664" s="435"/>
      <c r="C1664" s="435"/>
      <c r="D1664" s="435"/>
      <c r="E1664" s="435"/>
      <c r="F1664" s="435"/>
      <c r="G1664" s="435"/>
      <c r="H1664" s="435"/>
      <c r="I1664" s="435"/>
      <c r="K1664"/>
      <c r="L1664" s="434"/>
      <c r="M1664" s="434"/>
    </row>
    <row r="1665" spans="1:13" s="14" customFormat="1" ht="16.5" customHeight="1">
      <c r="A1665" s="630" t="s">
        <v>416</v>
      </c>
      <c r="B1665" s="630"/>
      <c r="C1665" s="630"/>
      <c r="D1665" s="630"/>
      <c r="E1665" s="260"/>
      <c r="F1665" s="260"/>
      <c r="G1665" s="260"/>
      <c r="H1665" s="453"/>
      <c r="I1665" s="212"/>
      <c r="K1665"/>
      <c r="L1665" s="434"/>
      <c r="M1665" s="434"/>
    </row>
    <row r="1666" spans="1:13" s="14" customFormat="1" ht="16.5" customHeight="1">
      <c r="A1666" s="453"/>
      <c r="B1666" s="453"/>
      <c r="C1666" s="453"/>
      <c r="D1666" s="453"/>
      <c r="E1666" s="453"/>
      <c r="F1666" s="453"/>
      <c r="G1666" s="453"/>
      <c r="H1666" s="227"/>
      <c r="I1666" s="212"/>
      <c r="K1666"/>
      <c r="L1666" s="434"/>
      <c r="M1666"/>
    </row>
    <row r="1667" spans="1:13" s="14" customFormat="1" ht="16.5" customHeight="1">
      <c r="A1667" s="439"/>
      <c r="B1667" s="628" t="s">
        <v>995</v>
      </c>
      <c r="C1667" s="628"/>
      <c r="D1667" s="628"/>
      <c r="E1667" s="628"/>
      <c r="F1667" s="628"/>
      <c r="G1667" s="628"/>
      <c r="H1667" s="628"/>
      <c r="I1667" s="628"/>
      <c r="K1667"/>
      <c r="L1667" s="434"/>
      <c r="M1667"/>
    </row>
    <row r="1668" spans="1:13" s="14" customFormat="1" ht="16.5" customHeight="1">
      <c r="A1668" s="628" t="s">
        <v>996</v>
      </c>
      <c r="B1668" s="628"/>
      <c r="C1668" s="628"/>
      <c r="D1668" s="628"/>
      <c r="E1668" s="628"/>
      <c r="F1668" s="628"/>
      <c r="G1668" s="628"/>
      <c r="H1668" s="628"/>
      <c r="I1668" s="628"/>
      <c r="K1668"/>
      <c r="L1668" s="434"/>
      <c r="M1668"/>
    </row>
    <row r="1669" spans="1:13" s="14" customFormat="1" ht="16.5" customHeight="1">
      <c r="A1669" s="439"/>
      <c r="B1669" s="628"/>
      <c r="C1669" s="628"/>
      <c r="D1669" s="628"/>
      <c r="E1669" s="628"/>
      <c r="F1669" s="628"/>
      <c r="G1669" s="628"/>
      <c r="H1669" s="628"/>
      <c r="I1669" s="628"/>
      <c r="K1669"/>
      <c r="L1669" s="434"/>
      <c r="M1669"/>
    </row>
    <row r="1670" spans="1:13" s="14" customFormat="1" ht="16.5" customHeight="1">
      <c r="A1670" s="439"/>
      <c r="B1670" s="439" t="s">
        <v>322</v>
      </c>
      <c r="C1670" s="439"/>
      <c r="D1670" s="439"/>
      <c r="E1670" s="439"/>
      <c r="F1670" s="439"/>
      <c r="G1670" s="439"/>
      <c r="H1670" s="439"/>
      <c r="I1670" s="161"/>
      <c r="K1670"/>
      <c r="L1670" s="434"/>
      <c r="M1670"/>
    </row>
    <row r="1671" spans="1:13" s="14" customFormat="1" ht="16.5" customHeight="1">
      <c r="A1671" s="435"/>
      <c r="B1671" s="435"/>
      <c r="C1671" s="435"/>
      <c r="D1671" s="435"/>
      <c r="E1671" s="609" t="s">
        <v>81</v>
      </c>
      <c r="F1671" s="435"/>
      <c r="G1671" s="435"/>
      <c r="H1671" s="435"/>
      <c r="I1671" s="435"/>
      <c r="K1671"/>
      <c r="L1671" s="434"/>
      <c r="M1671"/>
    </row>
    <row r="1672" spans="1:13" s="14" customFormat="1" ht="16.5" customHeight="1">
      <c r="A1672" s="161"/>
      <c r="B1672" s="183"/>
      <c r="C1672" s="12"/>
      <c r="D1672" s="450"/>
      <c r="E1672" s="609"/>
      <c r="F1672" s="450"/>
      <c r="G1672" s="161"/>
      <c r="H1672" s="450"/>
      <c r="I1672" s="450"/>
      <c r="K1672"/>
      <c r="L1672" s="434"/>
      <c r="M1672"/>
    </row>
    <row r="1673" spans="1:13" s="14" customFormat="1" ht="16.5" customHeight="1">
      <c r="A1673" s="468" t="s">
        <v>44</v>
      </c>
      <c r="B1673" s="610" t="s">
        <v>45</v>
      </c>
      <c r="C1673" s="611"/>
      <c r="D1673" s="332" t="s">
        <v>82</v>
      </c>
      <c r="E1673" s="445" t="s">
        <v>314</v>
      </c>
      <c r="F1673" s="34" t="s">
        <v>83</v>
      </c>
      <c r="G1673" s="614" t="s">
        <v>48</v>
      </c>
      <c r="H1673" s="615"/>
      <c r="I1673" s="616" t="s">
        <v>49</v>
      </c>
      <c r="K1673"/>
      <c r="L1673" s="434"/>
      <c r="M1673"/>
    </row>
    <row r="1674" spans="1:13" s="14" customFormat="1" ht="16.5" customHeight="1">
      <c r="A1674" s="484" t="s">
        <v>84</v>
      </c>
      <c r="B1674" s="612"/>
      <c r="C1674" s="613"/>
      <c r="D1674" s="333" t="s">
        <v>568</v>
      </c>
      <c r="E1674" s="35" t="s">
        <v>616</v>
      </c>
      <c r="F1674" s="35" t="s">
        <v>656</v>
      </c>
      <c r="G1674" s="20" t="s">
        <v>51</v>
      </c>
      <c r="H1674" s="20" t="s">
        <v>52</v>
      </c>
      <c r="I1674" s="617"/>
      <c r="K1674"/>
      <c r="L1674" s="434"/>
      <c r="M1674"/>
    </row>
    <row r="1675" spans="1:13" s="14" customFormat="1" ht="16.5" customHeight="1">
      <c r="A1675" s="135">
        <v>1</v>
      </c>
      <c r="B1675" s="633">
        <v>2</v>
      </c>
      <c r="C1675" s="634"/>
      <c r="D1675" s="492">
        <v>3</v>
      </c>
      <c r="E1675" s="136">
        <v>4</v>
      </c>
      <c r="F1675" s="136">
        <v>5</v>
      </c>
      <c r="G1675" s="136">
        <v>6</v>
      </c>
      <c r="H1675" s="136">
        <v>7</v>
      </c>
      <c r="I1675" s="135">
        <v>8</v>
      </c>
      <c r="K1675"/>
      <c r="L1675" s="434"/>
      <c r="M1675"/>
    </row>
    <row r="1676" spans="1:13" s="14" customFormat="1" ht="16.5" customHeight="1">
      <c r="A1676" s="51">
        <v>50104</v>
      </c>
      <c r="B1676" s="678" t="s">
        <v>96</v>
      </c>
      <c r="C1676" s="679"/>
      <c r="D1676" s="46">
        <f t="shared" ref="D1676:F1680" si="147">D265</f>
        <v>2050</v>
      </c>
      <c r="E1676" s="396">
        <f t="shared" si="147"/>
        <v>18684</v>
      </c>
      <c r="F1676" s="46">
        <f t="shared" si="147"/>
        <v>3000</v>
      </c>
      <c r="G1676" s="58">
        <f t="shared" ref="G1676:G1683" si="148">F1676/D1676</f>
        <v>1.4634146341463414</v>
      </c>
      <c r="H1676" s="59">
        <f t="shared" ref="H1676:H1683" si="149">F1676/E1676</f>
        <v>0.16056518946692358</v>
      </c>
      <c r="I1676" s="59">
        <f>F1676/F1681</f>
        <v>0.88888888888888884</v>
      </c>
      <c r="K1676"/>
      <c r="L1676" s="434"/>
      <c r="M1676"/>
    </row>
    <row r="1677" spans="1:13" s="14" customFormat="1" ht="16.5" customHeight="1">
      <c r="A1677" s="51">
        <v>50205</v>
      </c>
      <c r="B1677" s="678" t="s">
        <v>97</v>
      </c>
      <c r="C1677" s="679"/>
      <c r="D1677" s="46">
        <f t="shared" si="147"/>
        <v>11430</v>
      </c>
      <c r="E1677" s="396">
        <f t="shared" si="147"/>
        <v>18684</v>
      </c>
      <c r="F1677" s="46">
        <f t="shared" si="147"/>
        <v>375</v>
      </c>
      <c r="G1677" s="58">
        <f t="shared" si="148"/>
        <v>3.2808398950131233E-2</v>
      </c>
      <c r="H1677" s="59">
        <f t="shared" si="149"/>
        <v>2.0070648683365448E-2</v>
      </c>
      <c r="I1677" s="59">
        <f>F1677/F1681</f>
        <v>0.1111111111111111</v>
      </c>
      <c r="K1677"/>
      <c r="L1677" s="434"/>
      <c r="M1677"/>
    </row>
    <row r="1678" spans="1:13" s="14" customFormat="1" ht="16.5" customHeight="1">
      <c r="A1678" s="51">
        <v>50501</v>
      </c>
      <c r="B1678" s="680" t="s">
        <v>417</v>
      </c>
      <c r="C1678" s="681"/>
      <c r="D1678" s="46">
        <f t="shared" si="147"/>
        <v>0</v>
      </c>
      <c r="E1678" s="396">
        <f t="shared" si="147"/>
        <v>1038</v>
      </c>
      <c r="F1678" s="46">
        <f t="shared" si="147"/>
        <v>0</v>
      </c>
      <c r="G1678" s="58" t="e">
        <f t="shared" si="148"/>
        <v>#DIV/0!</v>
      </c>
      <c r="H1678" s="59">
        <f t="shared" si="149"/>
        <v>0</v>
      </c>
      <c r="I1678" s="59">
        <f>F1678/F1681</f>
        <v>0</v>
      </c>
      <c r="K1678"/>
      <c r="L1678" s="434"/>
      <c r="M1678"/>
    </row>
    <row r="1679" spans="1:13" s="14" customFormat="1" ht="16.5" customHeight="1">
      <c r="A1679" s="49">
        <v>50505</v>
      </c>
      <c r="B1679" s="680" t="s">
        <v>324</v>
      </c>
      <c r="C1679" s="681"/>
      <c r="D1679" s="46">
        <f t="shared" si="147"/>
        <v>0</v>
      </c>
      <c r="E1679" s="396">
        <f t="shared" si="147"/>
        <v>0</v>
      </c>
      <c r="F1679" s="46">
        <f t="shared" si="147"/>
        <v>0</v>
      </c>
      <c r="G1679" s="58" t="e">
        <f t="shared" si="148"/>
        <v>#DIV/0!</v>
      </c>
      <c r="H1679" s="59" t="e">
        <f t="shared" si="149"/>
        <v>#DIV/0!</v>
      </c>
      <c r="I1679" s="59">
        <f>F1679/F1681</f>
        <v>0</v>
      </c>
      <c r="K1679"/>
      <c r="L1679" s="434"/>
      <c r="M1679"/>
    </row>
    <row r="1680" spans="1:13" s="14" customFormat="1" ht="16.5" customHeight="1">
      <c r="A1680" s="51">
        <v>50507</v>
      </c>
      <c r="B1680" s="678" t="s">
        <v>325</v>
      </c>
      <c r="C1680" s="679"/>
      <c r="D1680" s="46">
        <f t="shared" si="147"/>
        <v>0</v>
      </c>
      <c r="E1680" s="396">
        <f t="shared" si="147"/>
        <v>5190</v>
      </c>
      <c r="F1680" s="46">
        <f t="shared" si="147"/>
        <v>0</v>
      </c>
      <c r="G1680" s="58" t="e">
        <f t="shared" si="148"/>
        <v>#DIV/0!</v>
      </c>
      <c r="H1680" s="59">
        <f t="shared" si="149"/>
        <v>0</v>
      </c>
      <c r="I1680" s="59">
        <f>F1680/F1681</f>
        <v>0</v>
      </c>
      <c r="K1680"/>
      <c r="L1680" s="434"/>
      <c r="M1680"/>
    </row>
    <row r="1681" spans="1:13" s="14" customFormat="1" ht="16.5" customHeight="1">
      <c r="A1681" s="51"/>
      <c r="B1681" s="682" t="s">
        <v>93</v>
      </c>
      <c r="C1681" s="683"/>
      <c r="D1681" s="287">
        <f>D1676+D1677+D1678+D1679+D1680</f>
        <v>13480</v>
      </c>
      <c r="E1681" s="287">
        <f t="shared" ref="E1681" si="150">E1676+E1677+E1678+E1679+E1680</f>
        <v>43596</v>
      </c>
      <c r="F1681" s="287">
        <f>F1676+F1677+F1678+F1679+F1680</f>
        <v>3375</v>
      </c>
      <c r="G1681" s="88">
        <f t="shared" si="148"/>
        <v>0.25037091988130566</v>
      </c>
      <c r="H1681" s="94">
        <f t="shared" si="149"/>
        <v>7.7415359207266721E-2</v>
      </c>
      <c r="I1681" s="94">
        <f>F1681/F1683</f>
        <v>6.0700139691254804E-2</v>
      </c>
      <c r="K1681"/>
      <c r="L1681" s="434"/>
      <c r="M1681"/>
    </row>
    <row r="1682" spans="1:13" s="14" customFormat="1" ht="16.5" customHeight="1">
      <c r="A1682" s="61">
        <v>50102</v>
      </c>
      <c r="B1682" s="684" t="s">
        <v>323</v>
      </c>
      <c r="C1682" s="685"/>
      <c r="D1682" s="287">
        <f>D271</f>
        <v>66305</v>
      </c>
      <c r="E1682" s="52">
        <v>0</v>
      </c>
      <c r="F1682" s="287">
        <f>F271</f>
        <v>52226.19</v>
      </c>
      <c r="G1682" s="88">
        <f t="shared" si="148"/>
        <v>0.78766593771208815</v>
      </c>
      <c r="H1682" s="94" t="e">
        <f t="shared" si="149"/>
        <v>#DIV/0!</v>
      </c>
      <c r="I1682" s="94">
        <f>F1682/F1683</f>
        <v>0.93929986030874524</v>
      </c>
      <c r="K1682"/>
      <c r="L1682" s="434"/>
      <c r="M1682"/>
    </row>
    <row r="1683" spans="1:13" s="14" customFormat="1" ht="16.5" customHeight="1">
      <c r="A1683" s="230"/>
      <c r="B1683" s="675" t="s">
        <v>326</v>
      </c>
      <c r="C1683" s="676"/>
      <c r="D1683" s="397">
        <f>D1681+D1682</f>
        <v>79785</v>
      </c>
      <c r="E1683" s="397">
        <f t="shared" ref="E1683" si="151">E1681+E1682</f>
        <v>43596</v>
      </c>
      <c r="F1683" s="397">
        <f>F1681+F1682</f>
        <v>55601.19</v>
      </c>
      <c r="G1683" s="231">
        <f t="shared" si="148"/>
        <v>0.69688776085730408</v>
      </c>
      <c r="H1683" s="233">
        <f t="shared" si="149"/>
        <v>1.2753736581337738</v>
      </c>
      <c r="I1683" s="233">
        <f>I1681+I1682</f>
        <v>1</v>
      </c>
      <c r="K1683"/>
      <c r="L1683" s="434"/>
      <c r="M1683"/>
    </row>
    <row r="1684" spans="1:13" s="14" customFormat="1" ht="16.5" customHeight="1">
      <c r="A1684" s="140"/>
      <c r="B1684" s="493"/>
      <c r="C1684" s="493"/>
      <c r="D1684" s="234"/>
      <c r="E1684" s="130"/>
      <c r="F1684" s="131"/>
      <c r="G1684" s="225"/>
      <c r="H1684" s="225"/>
      <c r="I1684" s="185"/>
      <c r="K1684"/>
      <c r="L1684" s="434"/>
      <c r="M1684"/>
    </row>
    <row r="1685" spans="1:13" s="14" customFormat="1" ht="12" customHeight="1">
      <c r="A1685" s="140"/>
      <c r="B1685" s="493"/>
      <c r="C1685" s="493"/>
      <c r="D1685" s="234"/>
      <c r="E1685" s="130"/>
      <c r="F1685" s="131"/>
      <c r="G1685" s="225"/>
      <c r="H1685" s="225"/>
      <c r="I1685" s="185"/>
      <c r="K1685"/>
      <c r="L1685" s="434"/>
      <c r="M1685"/>
    </row>
    <row r="1686" spans="1:13" s="14" customFormat="1" ht="12" customHeight="1">
      <c r="A1686" s="647" t="s">
        <v>997</v>
      </c>
      <c r="B1686" s="647"/>
      <c r="C1686" s="647"/>
      <c r="D1686" s="647"/>
      <c r="E1686" s="647"/>
      <c r="F1686" s="647"/>
      <c r="G1686" s="647"/>
      <c r="H1686" s="647"/>
      <c r="I1686" s="647"/>
      <c r="K1686"/>
      <c r="L1686" s="434"/>
      <c r="M1686"/>
    </row>
    <row r="1687" spans="1:13" s="14" customFormat="1" ht="16.5" customHeight="1">
      <c r="A1687" s="647" t="s">
        <v>1084</v>
      </c>
      <c r="B1687" s="647"/>
      <c r="C1687" s="647"/>
      <c r="D1687" s="647"/>
      <c r="E1687" s="647"/>
      <c r="F1687" s="647"/>
      <c r="G1687" s="647"/>
      <c r="H1687" s="647"/>
      <c r="I1687" s="647"/>
      <c r="K1687"/>
      <c r="L1687" s="434"/>
      <c r="M1687"/>
    </row>
    <row r="1688" spans="1:13" s="14" customFormat="1" ht="16.5" customHeight="1">
      <c r="A1688" s="647" t="s">
        <v>998</v>
      </c>
      <c r="B1688" s="647"/>
      <c r="C1688" s="647"/>
      <c r="D1688" s="647"/>
      <c r="E1688" s="647"/>
      <c r="F1688" s="647"/>
      <c r="G1688" s="647"/>
      <c r="H1688" s="647"/>
      <c r="I1688" s="647"/>
      <c r="K1688"/>
      <c r="L1688" s="434"/>
      <c r="M1688"/>
    </row>
    <row r="1689" spans="1:13" s="14" customFormat="1" ht="16.5" customHeight="1">
      <c r="A1689" s="340"/>
      <c r="B1689" s="677" t="s">
        <v>1085</v>
      </c>
      <c r="C1689" s="677"/>
      <c r="D1689" s="677"/>
      <c r="E1689" s="677"/>
      <c r="F1689" s="677"/>
      <c r="G1689" s="677"/>
      <c r="H1689" s="677"/>
      <c r="I1689" s="677"/>
      <c r="K1689"/>
      <c r="L1689" s="434"/>
      <c r="M1689"/>
    </row>
    <row r="1690" spans="1:13" s="14" customFormat="1" ht="16.5" customHeight="1">
      <c r="A1690" s="340" t="s">
        <v>1086</v>
      </c>
      <c r="B1690" s="340"/>
      <c r="C1690" s="340"/>
      <c r="D1690" s="340"/>
      <c r="E1690" s="340"/>
      <c r="F1690" s="340"/>
      <c r="G1690" s="340"/>
      <c r="H1690" s="340"/>
      <c r="I1690" s="340"/>
      <c r="K1690"/>
      <c r="L1690" s="434"/>
      <c r="M1690"/>
    </row>
    <row r="1691" spans="1:13" s="14" customFormat="1" ht="16.5" customHeight="1">
      <c r="A1691" s="442"/>
      <c r="B1691" s="647" t="s">
        <v>327</v>
      </c>
      <c r="C1691" s="647"/>
      <c r="D1691" s="647"/>
      <c r="E1691" s="647"/>
      <c r="F1691" s="647"/>
      <c r="G1691" s="647"/>
      <c r="H1691" s="647"/>
      <c r="I1691" s="647"/>
      <c r="K1691"/>
      <c r="L1691" s="434"/>
      <c r="M1691"/>
    </row>
    <row r="1692" spans="1:13" s="14" customFormat="1" ht="16.5" customHeight="1">
      <c r="K1692"/>
      <c r="L1692" s="434"/>
      <c r="M1692"/>
    </row>
    <row r="1693" spans="1:13" s="14" customFormat="1" ht="16.5" customHeight="1">
      <c r="B1693" s="485" t="s">
        <v>319</v>
      </c>
      <c r="C1693" s="485"/>
      <c r="D1693" s="485"/>
      <c r="E1693" s="485"/>
      <c r="F1693" s="485"/>
      <c r="G1693" s="485"/>
      <c r="K1693"/>
      <c r="L1693" s="674"/>
      <c r="M1693"/>
    </row>
    <row r="1694" spans="1:13" s="14" customFormat="1" ht="16.5" customHeight="1">
      <c r="A1694" s="435"/>
      <c r="B1694" s="435"/>
      <c r="C1694" s="435"/>
      <c r="D1694" s="435"/>
      <c r="E1694" s="609" t="s">
        <v>81</v>
      </c>
      <c r="F1694" s="435"/>
      <c r="G1694" s="435"/>
      <c r="H1694" s="435"/>
      <c r="I1694" s="435"/>
      <c r="K1694"/>
      <c r="L1694" s="674"/>
      <c r="M1694"/>
    </row>
    <row r="1695" spans="1:13" s="14" customFormat="1" ht="16.5" customHeight="1">
      <c r="A1695" s="161"/>
      <c r="B1695" s="183"/>
      <c r="C1695" s="12"/>
      <c r="D1695" s="450"/>
      <c r="E1695" s="609"/>
      <c r="F1695" s="450"/>
      <c r="G1695" s="161"/>
      <c r="H1695" s="450"/>
      <c r="I1695" s="450"/>
      <c r="K1695"/>
      <c r="L1695" s="434"/>
      <c r="M1695"/>
    </row>
    <row r="1696" spans="1:13" s="14" customFormat="1" ht="12.95" customHeight="1">
      <c r="A1696" s="468" t="s">
        <v>44</v>
      </c>
      <c r="B1696" s="610" t="s">
        <v>45</v>
      </c>
      <c r="C1696" s="611"/>
      <c r="D1696" s="332" t="s">
        <v>82</v>
      </c>
      <c r="E1696" s="445" t="s">
        <v>148</v>
      </c>
      <c r="F1696" s="34" t="s">
        <v>83</v>
      </c>
      <c r="G1696" s="614" t="s">
        <v>48</v>
      </c>
      <c r="H1696" s="615"/>
      <c r="I1696" s="616" t="s">
        <v>49</v>
      </c>
      <c r="K1696"/>
      <c r="L1696" s="434"/>
      <c r="M1696"/>
    </row>
    <row r="1697" spans="1:13" s="14" customFormat="1" ht="16.5" customHeight="1">
      <c r="A1697" s="484" t="s">
        <v>84</v>
      </c>
      <c r="B1697" s="612"/>
      <c r="C1697" s="613"/>
      <c r="D1697" s="333" t="s">
        <v>568</v>
      </c>
      <c r="E1697" s="35" t="s">
        <v>616</v>
      </c>
      <c r="F1697" s="35" t="s">
        <v>656</v>
      </c>
      <c r="G1697" s="20" t="s">
        <v>51</v>
      </c>
      <c r="H1697" s="20" t="s">
        <v>52</v>
      </c>
      <c r="I1697" s="617"/>
      <c r="K1697"/>
      <c r="L1697" s="434"/>
      <c r="M1697"/>
    </row>
    <row r="1698" spans="1:13" s="14" customFormat="1" ht="16.5" customHeight="1">
      <c r="A1698" s="112">
        <v>1</v>
      </c>
      <c r="B1698" s="618">
        <v>2</v>
      </c>
      <c r="C1698" s="619"/>
      <c r="D1698" s="431">
        <v>3</v>
      </c>
      <c r="E1698" s="101">
        <v>4</v>
      </c>
      <c r="F1698" s="101">
        <v>5</v>
      </c>
      <c r="G1698" s="101">
        <v>6</v>
      </c>
      <c r="H1698" s="101">
        <v>7</v>
      </c>
      <c r="I1698" s="112">
        <v>8</v>
      </c>
      <c r="K1698"/>
      <c r="L1698"/>
      <c r="M1698"/>
    </row>
    <row r="1699" spans="1:13" s="14" customFormat="1" ht="16.5" customHeight="1">
      <c r="A1699" s="53">
        <v>111</v>
      </c>
      <c r="B1699" s="624" t="s">
        <v>179</v>
      </c>
      <c r="C1699" s="625"/>
      <c r="D1699" s="5">
        <f>D664</f>
        <v>185573.69</v>
      </c>
      <c r="E1699" s="383">
        <f>E664</f>
        <v>285325.90999999997</v>
      </c>
      <c r="F1699" s="5">
        <f>F664</f>
        <v>211028.21</v>
      </c>
      <c r="G1699" s="58">
        <f t="shared" ref="G1699:G1704" si="152">F1699/D1699</f>
        <v>1.1371666425342946</v>
      </c>
      <c r="H1699" s="59">
        <f t="shared" ref="H1699:H1704" si="153">F1699/E1699</f>
        <v>0.73960408993350801</v>
      </c>
      <c r="I1699" s="59">
        <f>F1699/F1704</f>
        <v>0.90240618603554457</v>
      </c>
      <c r="K1699"/>
      <c r="L1699"/>
      <c r="M1699"/>
    </row>
    <row r="1700" spans="1:13" s="14" customFormat="1" ht="16.5" customHeight="1">
      <c r="A1700" s="53">
        <v>130</v>
      </c>
      <c r="B1700" s="624" t="s">
        <v>180</v>
      </c>
      <c r="C1700" s="625"/>
      <c r="D1700" s="370">
        <f>D958</f>
        <v>40623.599999999999</v>
      </c>
      <c r="E1700" s="398">
        <f>E958</f>
        <v>82500</v>
      </c>
      <c r="F1700" s="370">
        <f>F958</f>
        <v>22822.37</v>
      </c>
      <c r="G1700" s="58">
        <f t="shared" si="152"/>
        <v>0.56180077590366195</v>
      </c>
      <c r="H1700" s="59">
        <f t="shared" si="153"/>
        <v>0.27663478787878787</v>
      </c>
      <c r="I1700" s="59">
        <f>F1700/F1704</f>
        <v>9.759381396445542E-2</v>
      </c>
      <c r="K1700"/>
      <c r="L1700"/>
      <c r="M1700"/>
    </row>
    <row r="1701" spans="1:13" s="14" customFormat="1" ht="16.5" customHeight="1">
      <c r="A1701" s="53">
        <v>132</v>
      </c>
      <c r="B1701" s="624" t="s">
        <v>181</v>
      </c>
      <c r="C1701" s="625"/>
      <c r="D1701" s="5">
        <v>0</v>
      </c>
      <c r="E1701" s="5">
        <f>0+0+0+0+0</f>
        <v>0</v>
      </c>
      <c r="F1701" s="5">
        <v>0</v>
      </c>
      <c r="G1701" s="58" t="e">
        <f t="shared" si="152"/>
        <v>#DIV/0!</v>
      </c>
      <c r="H1701" s="59" t="e">
        <f t="shared" si="153"/>
        <v>#DIV/0!</v>
      </c>
      <c r="I1701" s="59">
        <f>F1701/F1704</f>
        <v>0</v>
      </c>
      <c r="K1701"/>
      <c r="L1701"/>
      <c r="M1701"/>
    </row>
    <row r="1702" spans="1:13" s="14" customFormat="1" ht="16.5" customHeight="1">
      <c r="A1702" s="53">
        <v>200</v>
      </c>
      <c r="B1702" s="624" t="s">
        <v>182</v>
      </c>
      <c r="C1702" s="625"/>
      <c r="D1702" s="5">
        <v>0</v>
      </c>
      <c r="E1702" s="5">
        <f>0+0+0+0+0</f>
        <v>0</v>
      </c>
      <c r="F1702" s="5">
        <v>0</v>
      </c>
      <c r="G1702" s="58" t="e">
        <f t="shared" si="152"/>
        <v>#DIV/0!</v>
      </c>
      <c r="H1702" s="59" t="e">
        <f t="shared" si="153"/>
        <v>#DIV/0!</v>
      </c>
      <c r="I1702" s="59">
        <f>F1702/F1704</f>
        <v>0</v>
      </c>
      <c r="K1702"/>
      <c r="L1702"/>
      <c r="M1702"/>
    </row>
    <row r="1703" spans="1:13" s="14" customFormat="1" ht="16.5" customHeight="1">
      <c r="A1703" s="53">
        <v>300</v>
      </c>
      <c r="B1703" s="624" t="s">
        <v>183</v>
      </c>
      <c r="C1703" s="625"/>
      <c r="D1703" s="5">
        <v>0</v>
      </c>
      <c r="E1703" s="5">
        <f>0+0+0+0+0</f>
        <v>0</v>
      </c>
      <c r="F1703" s="5">
        <v>0</v>
      </c>
      <c r="G1703" s="58" t="e">
        <f t="shared" si="152"/>
        <v>#DIV/0!</v>
      </c>
      <c r="H1703" s="59" t="e">
        <f t="shared" si="153"/>
        <v>#DIV/0!</v>
      </c>
      <c r="I1703" s="59">
        <f>F1703/F1704</f>
        <v>0</v>
      </c>
      <c r="K1703"/>
      <c r="L1703"/>
      <c r="M1703"/>
    </row>
    <row r="1704" spans="1:13" s="14" customFormat="1" ht="16.5" customHeight="1">
      <c r="A1704" s="116"/>
      <c r="B1704" s="626" t="s">
        <v>80</v>
      </c>
      <c r="C1704" s="627"/>
      <c r="D1704" s="393">
        <f>D1699+D1700+D1701+D1702+D1703</f>
        <v>226197.29</v>
      </c>
      <c r="E1704" s="393">
        <f>E1699+E1700+E1701+E1702+E1703</f>
        <v>367825.91</v>
      </c>
      <c r="F1704" s="335">
        <f>F1699+F1700+F1701+F1702+F1703</f>
        <v>233850.58</v>
      </c>
      <c r="G1704" s="139">
        <f t="shared" si="152"/>
        <v>1.0338345786547662</v>
      </c>
      <c r="H1704" s="108">
        <f t="shared" si="153"/>
        <v>0.63576429403790502</v>
      </c>
      <c r="I1704" s="144">
        <f>SUM(I1699:I1703)</f>
        <v>1</v>
      </c>
      <c r="K1704"/>
      <c r="L1704"/>
      <c r="M1704"/>
    </row>
    <row r="1705" spans="1:13" s="14" customFormat="1" ht="16.5" customHeight="1">
      <c r="A1705" s="237"/>
      <c r="B1705" s="237"/>
      <c r="C1705" s="237"/>
      <c r="D1705" s="237"/>
      <c r="E1705" s="237"/>
      <c r="F1705" s="237"/>
      <c r="G1705" s="450"/>
      <c r="H1705" s="453"/>
      <c r="I1705" s="212"/>
      <c r="K1705"/>
      <c r="L1705"/>
      <c r="M1705"/>
    </row>
    <row r="1706" spans="1:13" s="14" customFormat="1" ht="16.5" customHeight="1">
      <c r="A1706" s="440"/>
      <c r="B1706" s="623" t="s">
        <v>793</v>
      </c>
      <c r="C1706" s="623"/>
      <c r="D1706" s="623"/>
      <c r="E1706" s="623"/>
      <c r="F1706" s="623"/>
      <c r="G1706" s="623"/>
      <c r="H1706" s="623"/>
      <c r="I1706" s="623"/>
      <c r="K1706"/>
      <c r="L1706"/>
      <c r="M1706"/>
    </row>
    <row r="1707" spans="1:13" s="14" customFormat="1" ht="16.5" customHeight="1">
      <c r="A1707" s="623" t="s">
        <v>794</v>
      </c>
      <c r="B1707" s="623"/>
      <c r="C1707" s="623"/>
      <c r="D1707" s="623"/>
      <c r="E1707" s="623"/>
      <c r="F1707" s="623"/>
      <c r="G1707" s="623"/>
      <c r="H1707" s="623"/>
      <c r="I1707" s="623"/>
      <c r="K1707"/>
      <c r="L1707"/>
      <c r="M1707"/>
    </row>
    <row r="1708" spans="1:13" s="14" customFormat="1" ht="16.5" customHeight="1">
      <c r="A1708" s="640" t="s">
        <v>795</v>
      </c>
      <c r="B1708" s="640"/>
      <c r="C1708" s="640"/>
      <c r="D1708" s="640"/>
      <c r="E1708" s="640"/>
      <c r="F1708" s="640"/>
      <c r="G1708" s="640"/>
      <c r="H1708" s="640"/>
      <c r="I1708" s="640"/>
      <c r="K1708"/>
      <c r="L1708"/>
      <c r="M1708"/>
    </row>
    <row r="1709" spans="1:13" s="14" customFormat="1" ht="16.5" customHeight="1">
      <c r="A1709" s="622" t="s">
        <v>796</v>
      </c>
      <c r="B1709" s="622"/>
      <c r="C1709" s="622"/>
      <c r="D1709" s="622"/>
      <c r="E1709" s="622"/>
      <c r="F1709" s="622"/>
      <c r="G1709" s="622"/>
      <c r="H1709" s="622"/>
      <c r="I1709" s="622"/>
      <c r="K1709"/>
      <c r="L1709"/>
      <c r="M1709"/>
    </row>
    <row r="1710" spans="1:13" s="14" customFormat="1" ht="16.5" customHeight="1">
      <c r="A1710" s="622" t="s">
        <v>797</v>
      </c>
      <c r="B1710" s="622"/>
      <c r="C1710" s="622"/>
      <c r="D1710" s="622"/>
      <c r="E1710" s="622"/>
      <c r="F1710" s="622"/>
      <c r="G1710" s="622"/>
      <c r="H1710" s="622"/>
      <c r="I1710" s="622"/>
      <c r="K1710"/>
      <c r="L1710"/>
      <c r="M1710"/>
    </row>
    <row r="1711" spans="1:13" s="14" customFormat="1" ht="16.5" customHeight="1">
      <c r="A1711" s="622" t="s">
        <v>798</v>
      </c>
      <c r="B1711" s="622"/>
      <c r="C1711" s="622"/>
      <c r="D1711" s="622"/>
      <c r="E1711" s="622"/>
      <c r="F1711" s="622"/>
      <c r="G1711" s="622"/>
      <c r="H1711" s="622"/>
      <c r="I1711" s="622"/>
      <c r="K1711"/>
      <c r="L1711"/>
      <c r="M1711"/>
    </row>
    <row r="1712" spans="1:13" s="14" customFormat="1" ht="16.5" customHeight="1">
      <c r="A1712" s="622" t="s">
        <v>799</v>
      </c>
      <c r="B1712" s="622"/>
      <c r="C1712" s="622"/>
      <c r="D1712" s="622"/>
      <c r="E1712" s="622"/>
      <c r="F1712" s="622"/>
      <c r="G1712" s="622"/>
      <c r="H1712" s="622"/>
      <c r="I1712" s="622"/>
      <c r="K1712"/>
      <c r="L1712"/>
      <c r="M1712"/>
    </row>
    <row r="1713" spans="1:13" s="14" customFormat="1" ht="16.5" customHeight="1">
      <c r="A1713" s="435"/>
      <c r="B1713" s="435"/>
      <c r="C1713" s="435"/>
      <c r="D1713" s="435"/>
      <c r="E1713" s="435"/>
      <c r="F1713" s="435"/>
      <c r="G1713" s="435"/>
      <c r="H1713" s="435"/>
      <c r="I1713" s="435"/>
      <c r="K1713"/>
      <c r="L1713"/>
      <c r="M1713"/>
    </row>
    <row r="1714" spans="1:13" s="14" customFormat="1" ht="16.5" customHeight="1">
      <c r="A1714" s="435"/>
      <c r="B1714" s="435"/>
      <c r="C1714" s="435"/>
      <c r="D1714" s="435"/>
      <c r="E1714" s="435"/>
      <c r="F1714" s="435"/>
      <c r="G1714" s="435"/>
      <c r="H1714" s="435"/>
      <c r="I1714" s="435"/>
      <c r="K1714"/>
      <c r="L1714"/>
      <c r="M1714"/>
    </row>
    <row r="1715" spans="1:13" s="14" customFormat="1" ht="16.5" customHeight="1">
      <c r="A1715" s="435"/>
      <c r="B1715" s="435"/>
      <c r="C1715" s="435"/>
      <c r="D1715" s="435"/>
      <c r="E1715" s="435"/>
      <c r="F1715" s="435"/>
      <c r="G1715" s="435"/>
      <c r="H1715" s="435"/>
      <c r="I1715" s="435"/>
      <c r="K1715"/>
      <c r="L1715"/>
      <c r="M1715"/>
    </row>
    <row r="1716" spans="1:13" s="14" customFormat="1" ht="16.5" customHeight="1">
      <c r="A1716" s="435"/>
      <c r="B1716" s="435"/>
      <c r="C1716" s="435"/>
      <c r="D1716" s="435"/>
      <c r="E1716" s="435"/>
      <c r="F1716" s="435"/>
      <c r="G1716" s="435"/>
      <c r="H1716" s="435"/>
      <c r="I1716" s="435"/>
      <c r="K1716"/>
      <c r="L1716"/>
      <c r="M1716"/>
    </row>
    <row r="1717" spans="1:13" s="14" customFormat="1" ht="16.5" customHeight="1">
      <c r="A1717" s="435"/>
      <c r="B1717" s="435"/>
      <c r="C1717" s="435"/>
      <c r="D1717" s="435"/>
      <c r="E1717" s="435"/>
      <c r="F1717" s="435"/>
      <c r="G1717" s="435"/>
      <c r="H1717" s="435"/>
      <c r="I1717" s="435"/>
      <c r="K1717"/>
      <c r="L1717"/>
      <c r="M1717"/>
    </row>
    <row r="1718" spans="1:13" s="14" customFormat="1" ht="16.5" customHeight="1">
      <c r="A1718" s="435"/>
      <c r="B1718" s="435"/>
      <c r="C1718" s="435"/>
      <c r="D1718" s="435"/>
      <c r="E1718" s="435"/>
      <c r="F1718" s="435"/>
      <c r="G1718" s="435"/>
      <c r="H1718" s="435"/>
      <c r="I1718" s="435"/>
      <c r="K1718"/>
      <c r="L1718"/>
      <c r="M1718"/>
    </row>
    <row r="1719" spans="1:13" s="14" customFormat="1" ht="16.5" customHeight="1">
      <c r="A1719" s="435"/>
      <c r="B1719" s="435"/>
      <c r="C1719" s="435"/>
      <c r="D1719" s="435"/>
      <c r="E1719" s="435"/>
      <c r="F1719" s="435"/>
      <c r="G1719" s="435"/>
      <c r="H1719" s="435"/>
      <c r="I1719" s="435"/>
      <c r="K1719"/>
      <c r="L1719"/>
      <c r="M1719"/>
    </row>
    <row r="1720" spans="1:13" s="14" customFormat="1" ht="16.5" customHeight="1">
      <c r="A1720" s="622"/>
      <c r="B1720" s="622"/>
      <c r="C1720" s="622"/>
      <c r="D1720" s="622"/>
      <c r="E1720" s="622"/>
      <c r="F1720" s="622"/>
      <c r="G1720" s="622"/>
      <c r="H1720" s="622"/>
      <c r="I1720" s="622"/>
      <c r="K1720"/>
      <c r="L1720"/>
      <c r="M1720"/>
    </row>
    <row r="1721" spans="1:13" s="14" customFormat="1" ht="16.5" customHeight="1">
      <c r="A1721" s="435"/>
      <c r="B1721" s="435"/>
      <c r="C1721" s="435"/>
      <c r="D1721" s="435"/>
      <c r="E1721" s="435"/>
      <c r="F1721" s="435"/>
      <c r="G1721" s="435"/>
      <c r="H1721" s="435"/>
      <c r="I1721" s="435"/>
      <c r="K1721"/>
      <c r="L1721"/>
      <c r="M1721"/>
    </row>
    <row r="1722" spans="1:13" s="14" customFormat="1" ht="16.5" customHeight="1">
      <c r="A1722" s="435"/>
      <c r="B1722" s="435"/>
      <c r="C1722" s="435"/>
      <c r="D1722" s="435"/>
      <c r="E1722" s="435"/>
      <c r="F1722" s="435"/>
      <c r="G1722" s="435"/>
      <c r="H1722" s="435"/>
      <c r="I1722" s="193">
        <v>29</v>
      </c>
      <c r="K1722"/>
      <c r="L1722"/>
      <c r="M1722"/>
    </row>
    <row r="1723" spans="1:13" s="14" customFormat="1" ht="16.5" customHeight="1">
      <c r="A1723" s="435"/>
      <c r="B1723" s="435"/>
      <c r="C1723" s="435"/>
      <c r="D1723" s="435"/>
      <c r="E1723" s="435"/>
      <c r="F1723" s="435"/>
      <c r="G1723" s="435"/>
      <c r="H1723" s="435"/>
      <c r="I1723" s="193"/>
      <c r="K1723"/>
      <c r="L1723"/>
      <c r="M1723"/>
    </row>
    <row r="1724" spans="1:13" s="14" customFormat="1" ht="16.5" customHeight="1">
      <c r="A1724" s="435"/>
      <c r="B1724" s="435"/>
      <c r="C1724" s="435"/>
      <c r="D1724" s="435"/>
      <c r="E1724" s="435"/>
      <c r="F1724" s="435"/>
      <c r="G1724" s="435"/>
      <c r="H1724" s="435"/>
      <c r="I1724" s="193"/>
      <c r="K1724"/>
      <c r="L1724"/>
      <c r="M1724"/>
    </row>
    <row r="1725" spans="1:13" s="14" customFormat="1" ht="16.5" customHeight="1">
      <c r="A1725" s="630" t="s">
        <v>418</v>
      </c>
      <c r="B1725" s="630"/>
      <c r="C1725" s="630"/>
      <c r="D1725" s="630"/>
      <c r="E1725" s="630"/>
      <c r="F1725" s="630"/>
      <c r="G1725" s="630"/>
      <c r="H1725" s="630"/>
      <c r="I1725" s="630"/>
      <c r="K1725"/>
      <c r="L1725"/>
      <c r="M1725"/>
    </row>
    <row r="1726" spans="1:13" s="14" customFormat="1" ht="16.5" customHeight="1">
      <c r="A1726" s="444"/>
      <c r="B1726" s="444"/>
      <c r="C1726" s="444"/>
      <c r="D1726" s="444"/>
      <c r="E1726" s="444"/>
      <c r="F1726" s="444"/>
      <c r="G1726" s="444"/>
      <c r="H1726" s="444"/>
      <c r="I1726" s="444"/>
      <c r="K1726"/>
      <c r="L1726"/>
      <c r="M1726"/>
    </row>
    <row r="1727" spans="1:13" s="14" customFormat="1" ht="16.5" customHeight="1">
      <c r="A1727" s="451"/>
      <c r="B1727" s="652" t="s">
        <v>800</v>
      </c>
      <c r="C1727" s="652"/>
      <c r="D1727" s="652"/>
      <c r="E1727" s="652"/>
      <c r="F1727" s="652"/>
      <c r="G1727" s="652"/>
      <c r="H1727" s="652"/>
      <c r="I1727" s="652"/>
      <c r="K1727"/>
      <c r="L1727"/>
      <c r="M1727"/>
    </row>
    <row r="1728" spans="1:13" s="14" customFormat="1" ht="16.5" customHeight="1">
      <c r="A1728" s="652" t="s">
        <v>801</v>
      </c>
      <c r="B1728" s="652"/>
      <c r="C1728" s="652"/>
      <c r="D1728" s="652"/>
      <c r="E1728" s="652"/>
      <c r="F1728" s="652"/>
      <c r="G1728" s="652"/>
      <c r="H1728" s="652"/>
      <c r="I1728" s="652"/>
      <c r="K1728"/>
      <c r="L1728"/>
      <c r="M1728"/>
    </row>
    <row r="1729" spans="1:13" s="14" customFormat="1" ht="16.5" customHeight="1">
      <c r="A1729" s="435"/>
      <c r="B1729" s="435"/>
      <c r="C1729" s="435"/>
      <c r="D1729" s="435"/>
      <c r="E1729" s="609" t="s">
        <v>81</v>
      </c>
      <c r="F1729" s="435"/>
      <c r="G1729" s="435"/>
      <c r="H1729" s="435"/>
      <c r="I1729" s="435"/>
      <c r="K1729"/>
      <c r="L1729"/>
      <c r="M1729"/>
    </row>
    <row r="1730" spans="1:13" s="14" customFormat="1" ht="16.5" customHeight="1">
      <c r="A1730" s="161"/>
      <c r="B1730" s="183"/>
      <c r="C1730" s="12"/>
      <c r="D1730" s="450"/>
      <c r="E1730" s="609"/>
      <c r="F1730" s="450"/>
      <c r="G1730" s="161"/>
      <c r="H1730" s="450"/>
      <c r="I1730" s="450"/>
      <c r="K1730"/>
      <c r="L1730"/>
      <c r="M1730"/>
    </row>
    <row r="1731" spans="1:13" s="14" customFormat="1" ht="16.5" customHeight="1">
      <c r="A1731" s="468" t="s">
        <v>44</v>
      </c>
      <c r="B1731" s="610" t="s">
        <v>45</v>
      </c>
      <c r="C1731" s="611"/>
      <c r="D1731" s="332" t="s">
        <v>82</v>
      </c>
      <c r="E1731" s="445" t="s">
        <v>148</v>
      </c>
      <c r="F1731" s="34" t="s">
        <v>83</v>
      </c>
      <c r="G1731" s="614" t="s">
        <v>48</v>
      </c>
      <c r="H1731" s="615"/>
      <c r="I1731" s="616" t="s">
        <v>49</v>
      </c>
      <c r="K1731"/>
      <c r="L1731"/>
      <c r="M1731"/>
    </row>
    <row r="1732" spans="1:13" s="14" customFormat="1" ht="16.5" customHeight="1">
      <c r="A1732" s="484" t="s">
        <v>84</v>
      </c>
      <c r="B1732" s="612"/>
      <c r="C1732" s="613"/>
      <c r="D1732" s="333" t="s">
        <v>568</v>
      </c>
      <c r="E1732" s="35" t="s">
        <v>616</v>
      </c>
      <c r="F1732" s="35" t="s">
        <v>656</v>
      </c>
      <c r="G1732" s="20" t="s">
        <v>51</v>
      </c>
      <c r="H1732" s="20" t="s">
        <v>52</v>
      </c>
      <c r="I1732" s="617"/>
      <c r="K1732"/>
      <c r="L1732"/>
      <c r="M1732"/>
    </row>
    <row r="1733" spans="1:13" s="14" customFormat="1" ht="16.5" customHeight="1">
      <c r="A1733" s="112">
        <v>1</v>
      </c>
      <c r="B1733" s="618">
        <v>2</v>
      </c>
      <c r="C1733" s="619"/>
      <c r="D1733" s="431">
        <v>3</v>
      </c>
      <c r="E1733" s="101">
        <v>4</v>
      </c>
      <c r="F1733" s="101">
        <v>5</v>
      </c>
      <c r="G1733" s="101">
        <v>6</v>
      </c>
      <c r="H1733" s="101">
        <v>7</v>
      </c>
      <c r="I1733" s="112">
        <v>8</v>
      </c>
      <c r="K1733"/>
      <c r="L1733"/>
      <c r="M1733"/>
    </row>
    <row r="1734" spans="1:13" s="14" customFormat="1" ht="16.5" customHeight="1">
      <c r="A1734" s="53">
        <v>111</v>
      </c>
      <c r="B1734" s="624" t="s">
        <v>179</v>
      </c>
      <c r="C1734" s="625"/>
      <c r="D1734" s="5">
        <f>D665</f>
        <v>28047.81</v>
      </c>
      <c r="E1734" s="383">
        <f>E665</f>
        <v>40282.94</v>
      </c>
      <c r="F1734" s="5">
        <f>F665</f>
        <v>33533.15</v>
      </c>
      <c r="G1734" s="58">
        <f t="shared" ref="G1734:G1739" si="154">F1734/D1734</f>
        <v>1.1955710624109332</v>
      </c>
      <c r="H1734" s="59">
        <f t="shared" ref="H1734:H1739" si="155">F1734/E1734</f>
        <v>0.83244048224881306</v>
      </c>
      <c r="I1734" s="59">
        <f>F1734/F1739</f>
        <v>1</v>
      </c>
      <c r="K1734"/>
      <c r="L1734"/>
      <c r="M1734"/>
    </row>
    <row r="1735" spans="1:13" s="14" customFormat="1" ht="16.5" customHeight="1">
      <c r="A1735" s="53">
        <v>130</v>
      </c>
      <c r="B1735" s="624" t="s">
        <v>180</v>
      </c>
      <c r="C1735" s="625"/>
      <c r="D1735" s="369">
        <f>D959</f>
        <v>0</v>
      </c>
      <c r="E1735" s="390">
        <f>E959</f>
        <v>1000</v>
      </c>
      <c r="F1735" s="369">
        <f>F959</f>
        <v>0</v>
      </c>
      <c r="G1735" s="58" t="e">
        <f t="shared" si="154"/>
        <v>#DIV/0!</v>
      </c>
      <c r="H1735" s="59">
        <f t="shared" si="155"/>
        <v>0</v>
      </c>
      <c r="I1735" s="59">
        <f>F1735/F1739</f>
        <v>0</v>
      </c>
      <c r="K1735"/>
      <c r="L1735"/>
      <c r="M1735"/>
    </row>
    <row r="1736" spans="1:13" s="14" customFormat="1" ht="16.5" customHeight="1">
      <c r="A1736" s="53">
        <v>132</v>
      </c>
      <c r="B1736" s="624" t="s">
        <v>181</v>
      </c>
      <c r="C1736" s="625"/>
      <c r="D1736" s="5">
        <v>0</v>
      </c>
      <c r="E1736" s="238">
        <f>0+0+0+0+0+0</f>
        <v>0</v>
      </c>
      <c r="F1736" s="5">
        <v>0</v>
      </c>
      <c r="G1736" s="58" t="e">
        <f t="shared" si="154"/>
        <v>#DIV/0!</v>
      </c>
      <c r="H1736" s="59" t="e">
        <f t="shared" si="155"/>
        <v>#DIV/0!</v>
      </c>
      <c r="I1736" s="59">
        <f>F1736/F1739</f>
        <v>0</v>
      </c>
      <c r="K1736"/>
      <c r="L1736"/>
      <c r="M1736"/>
    </row>
    <row r="1737" spans="1:13" s="14" customFormat="1" ht="16.5" customHeight="1">
      <c r="A1737" s="53">
        <v>200</v>
      </c>
      <c r="B1737" s="624" t="s">
        <v>182</v>
      </c>
      <c r="C1737" s="625"/>
      <c r="D1737" s="5">
        <v>0</v>
      </c>
      <c r="E1737" s="239">
        <f>0+0+0+0+0+0</f>
        <v>0</v>
      </c>
      <c r="F1737" s="5">
        <v>0</v>
      </c>
      <c r="G1737" s="58" t="e">
        <f t="shared" si="154"/>
        <v>#DIV/0!</v>
      </c>
      <c r="H1737" s="59" t="e">
        <f t="shared" si="155"/>
        <v>#DIV/0!</v>
      </c>
      <c r="I1737" s="59">
        <f>F1737/F1739</f>
        <v>0</v>
      </c>
      <c r="K1737"/>
      <c r="L1737"/>
      <c r="M1737"/>
    </row>
    <row r="1738" spans="1:13" s="14" customFormat="1" ht="16.5" customHeight="1">
      <c r="A1738" s="53">
        <v>300</v>
      </c>
      <c r="B1738" s="624" t="s">
        <v>183</v>
      </c>
      <c r="C1738" s="625"/>
      <c r="D1738" s="5">
        <v>0</v>
      </c>
      <c r="E1738" s="240">
        <f>0+0+0+0+0</f>
        <v>0</v>
      </c>
      <c r="F1738" s="5">
        <v>0</v>
      </c>
      <c r="G1738" s="58" t="e">
        <f t="shared" si="154"/>
        <v>#DIV/0!</v>
      </c>
      <c r="H1738" s="59" t="e">
        <f t="shared" si="155"/>
        <v>#DIV/0!</v>
      </c>
      <c r="I1738" s="59">
        <f>F1738/F1739</f>
        <v>0</v>
      </c>
      <c r="K1738"/>
      <c r="L1738"/>
      <c r="M1738"/>
    </row>
    <row r="1739" spans="1:13" s="14" customFormat="1" ht="16.5" customHeight="1">
      <c r="A1739" s="116"/>
      <c r="B1739" s="626" t="s">
        <v>80</v>
      </c>
      <c r="C1739" s="627"/>
      <c r="D1739" s="399">
        <f>D1734+D1735+D1736+D1737+D1738</f>
        <v>28047.81</v>
      </c>
      <c r="E1739" s="399">
        <f>E1734+E1735+E1736+E1737+E1738</f>
        <v>41282.94</v>
      </c>
      <c r="F1739" s="335">
        <f>F1734+F1735+F1736+F1737+F1738</f>
        <v>33533.15</v>
      </c>
      <c r="G1739" s="139">
        <f t="shared" si="154"/>
        <v>1.1955710624109332</v>
      </c>
      <c r="H1739" s="108">
        <f t="shared" si="155"/>
        <v>0.81227620901030784</v>
      </c>
      <c r="I1739" s="144">
        <f>SUM(I1734:I1738)</f>
        <v>1</v>
      </c>
      <c r="K1739"/>
      <c r="L1739"/>
      <c r="M1739"/>
    </row>
    <row r="1740" spans="1:13" s="14" customFormat="1" ht="16.5" customHeight="1">
      <c r="A1740" s="194"/>
      <c r="B1740" s="494"/>
      <c r="C1740" s="234"/>
      <c r="D1740" s="234"/>
      <c r="E1740" s="130"/>
      <c r="F1740" s="131"/>
      <c r="G1740" s="132"/>
      <c r="H1740" s="225"/>
      <c r="I1740" s="241"/>
      <c r="K1740"/>
      <c r="L1740"/>
      <c r="M1740"/>
    </row>
    <row r="1741" spans="1:13" s="14" customFormat="1" ht="16.5" customHeight="1">
      <c r="A1741" s="450" t="s">
        <v>802</v>
      </c>
      <c r="B1741" s="450"/>
      <c r="C1741" s="450"/>
      <c r="D1741" s="450"/>
      <c r="E1741" s="450"/>
      <c r="F1741" s="450"/>
      <c r="G1741" s="450"/>
      <c r="H1741" s="450"/>
      <c r="I1741" s="450"/>
      <c r="K1741"/>
      <c r="L1741"/>
      <c r="M1741"/>
    </row>
    <row r="1742" spans="1:13" s="14" customFormat="1" ht="17.25" customHeight="1">
      <c r="A1742" s="622" t="s">
        <v>803</v>
      </c>
      <c r="B1742" s="622"/>
      <c r="C1742" s="622"/>
      <c r="D1742" s="622"/>
      <c r="E1742" s="622"/>
      <c r="F1742" s="622"/>
      <c r="G1742" s="622"/>
      <c r="H1742" s="622"/>
      <c r="I1742" s="622"/>
      <c r="K1742"/>
      <c r="L1742"/>
      <c r="M1742"/>
    </row>
    <row r="1743" spans="1:13" s="14" customFormat="1" ht="15" customHeight="1">
      <c r="A1743" s="450" t="s">
        <v>575</v>
      </c>
      <c r="B1743" s="450"/>
      <c r="C1743" s="450"/>
      <c r="D1743" s="450"/>
      <c r="E1743" s="450"/>
      <c r="F1743" s="450"/>
      <c r="G1743" s="450"/>
      <c r="H1743" s="450"/>
      <c r="I1743" s="450"/>
      <c r="K1743"/>
      <c r="L1743"/>
      <c r="M1743"/>
    </row>
    <row r="1744" spans="1:13" s="14" customFormat="1" ht="16.5" customHeight="1">
      <c r="A1744" s="622" t="s">
        <v>576</v>
      </c>
      <c r="B1744" s="622"/>
      <c r="C1744" s="622"/>
      <c r="D1744" s="622"/>
      <c r="E1744" s="622"/>
      <c r="F1744" s="622"/>
      <c r="G1744" s="622"/>
      <c r="H1744" s="622"/>
      <c r="I1744" s="622"/>
      <c r="K1744"/>
      <c r="L1744"/>
      <c r="M1744"/>
    </row>
    <row r="1745" spans="1:13" s="14" customFormat="1" ht="16.5" customHeight="1">
      <c r="A1745" s="435"/>
      <c r="B1745" s="435"/>
      <c r="C1745" s="435"/>
      <c r="D1745" s="435"/>
      <c r="E1745" s="435"/>
      <c r="F1745" s="435"/>
      <c r="G1745" s="435"/>
      <c r="H1745" s="435"/>
      <c r="I1745" s="435"/>
      <c r="K1745"/>
      <c r="L1745"/>
      <c r="M1745"/>
    </row>
    <row r="1746" spans="1:13" s="14" customFormat="1" ht="16.5" customHeight="1">
      <c r="A1746" s="435"/>
      <c r="B1746" s="435"/>
      <c r="C1746" s="435"/>
      <c r="D1746" s="435"/>
      <c r="E1746" s="435"/>
      <c r="F1746" s="435"/>
      <c r="G1746" s="435"/>
      <c r="H1746" s="435"/>
      <c r="I1746" s="185"/>
      <c r="K1746"/>
      <c r="L1746"/>
      <c r="M1746"/>
    </row>
    <row r="1747" spans="1:13" s="14" customFormat="1" ht="16.5" customHeight="1">
      <c r="A1747" s="18" t="s">
        <v>419</v>
      </c>
      <c r="B1747" s="293"/>
      <c r="C1747" s="293"/>
      <c r="D1747" s="18"/>
      <c r="E1747" s="18"/>
      <c r="F1747" s="18"/>
      <c r="G1747" s="18"/>
      <c r="H1747" s="18"/>
      <c r="I1747" s="18"/>
      <c r="K1747"/>
      <c r="L1747"/>
      <c r="M1747"/>
    </row>
    <row r="1748" spans="1:13" s="14" customFormat="1" ht="16.5" customHeight="1">
      <c r="A1748" s="453"/>
      <c r="B1748" s="453"/>
      <c r="C1748" s="453"/>
      <c r="D1748" s="453"/>
      <c r="E1748" s="453"/>
      <c r="F1748" s="453"/>
      <c r="G1748" s="453"/>
      <c r="H1748" s="227"/>
      <c r="I1748" s="212"/>
      <c r="K1748"/>
      <c r="L1748"/>
      <c r="M1748"/>
    </row>
    <row r="1749" spans="1:13" s="14" customFormat="1" ht="16.5" customHeight="1">
      <c r="A1749" s="439"/>
      <c r="B1749" s="628" t="s">
        <v>577</v>
      </c>
      <c r="C1749" s="628"/>
      <c r="D1749" s="628"/>
      <c r="E1749" s="628"/>
      <c r="F1749" s="628"/>
      <c r="G1749" s="628"/>
      <c r="H1749" s="628"/>
      <c r="I1749" s="628"/>
      <c r="K1749"/>
      <c r="L1749"/>
      <c r="M1749"/>
    </row>
    <row r="1750" spans="1:13" s="14" customFormat="1" ht="16.5" customHeight="1">
      <c r="A1750" s="628" t="s">
        <v>578</v>
      </c>
      <c r="B1750" s="628"/>
      <c r="C1750" s="628"/>
      <c r="D1750" s="628"/>
      <c r="E1750" s="628"/>
      <c r="F1750" s="628"/>
      <c r="G1750" s="628"/>
      <c r="H1750" s="628"/>
      <c r="I1750" s="628"/>
      <c r="K1750"/>
      <c r="L1750"/>
      <c r="M1750"/>
    </row>
    <row r="1751" spans="1:13" s="14" customFormat="1" ht="16.5" customHeight="1">
      <c r="A1751" s="435"/>
      <c r="B1751" s="435"/>
      <c r="C1751" s="435"/>
      <c r="D1751" s="435"/>
      <c r="E1751" s="609" t="s">
        <v>81</v>
      </c>
      <c r="F1751" s="435"/>
      <c r="G1751" s="435"/>
      <c r="H1751" s="435"/>
      <c r="I1751" s="435"/>
      <c r="K1751"/>
      <c r="L1751"/>
      <c r="M1751"/>
    </row>
    <row r="1752" spans="1:13" s="14" customFormat="1" ht="16.5" customHeight="1">
      <c r="A1752" s="161"/>
      <c r="B1752" s="183"/>
      <c r="C1752" s="12"/>
      <c r="D1752" s="450"/>
      <c r="E1752" s="609"/>
      <c r="F1752" s="450"/>
      <c r="G1752" s="161"/>
      <c r="H1752" s="450"/>
      <c r="I1752" s="450"/>
      <c r="K1752"/>
      <c r="L1752"/>
      <c r="M1752"/>
    </row>
    <row r="1753" spans="1:13" s="14" customFormat="1" ht="16.5" customHeight="1">
      <c r="A1753" s="468" t="s">
        <v>44</v>
      </c>
      <c r="B1753" s="610" t="s">
        <v>45</v>
      </c>
      <c r="C1753" s="611"/>
      <c r="D1753" s="332" t="s">
        <v>82</v>
      </c>
      <c r="E1753" s="445" t="s">
        <v>148</v>
      </c>
      <c r="F1753" s="34" t="s">
        <v>83</v>
      </c>
      <c r="G1753" s="614" t="s">
        <v>48</v>
      </c>
      <c r="H1753" s="615"/>
      <c r="I1753" s="616" t="s">
        <v>49</v>
      </c>
      <c r="K1753"/>
      <c r="L1753"/>
      <c r="M1753"/>
    </row>
    <row r="1754" spans="1:13" s="14" customFormat="1" ht="16.5" customHeight="1">
      <c r="A1754" s="484" t="s">
        <v>84</v>
      </c>
      <c r="B1754" s="612"/>
      <c r="C1754" s="613"/>
      <c r="D1754" s="333" t="s">
        <v>568</v>
      </c>
      <c r="E1754" s="35" t="s">
        <v>616</v>
      </c>
      <c r="F1754" s="35" t="s">
        <v>656</v>
      </c>
      <c r="G1754" s="20" t="s">
        <v>51</v>
      </c>
      <c r="H1754" s="20" t="s">
        <v>52</v>
      </c>
      <c r="I1754" s="617"/>
      <c r="K1754"/>
      <c r="L1754"/>
      <c r="M1754"/>
    </row>
    <row r="1755" spans="1:13" s="14" customFormat="1" ht="16.5" customHeight="1">
      <c r="A1755" s="112">
        <v>1</v>
      </c>
      <c r="B1755" s="618">
        <v>2</v>
      </c>
      <c r="C1755" s="619"/>
      <c r="D1755" s="431">
        <v>3</v>
      </c>
      <c r="E1755" s="101">
        <v>4</v>
      </c>
      <c r="F1755" s="101">
        <v>5</v>
      </c>
      <c r="G1755" s="101">
        <v>6</v>
      </c>
      <c r="H1755" s="101">
        <v>7</v>
      </c>
      <c r="I1755" s="112">
        <v>8</v>
      </c>
      <c r="K1755"/>
      <c r="L1755"/>
      <c r="M1755"/>
    </row>
    <row r="1756" spans="1:13" s="14" customFormat="1" ht="16.5" customHeight="1">
      <c r="A1756" s="53">
        <v>111</v>
      </c>
      <c r="B1756" s="624" t="s">
        <v>179</v>
      </c>
      <c r="C1756" s="625"/>
      <c r="D1756" s="5">
        <f>D666</f>
        <v>193580.19</v>
      </c>
      <c r="E1756" s="383">
        <f>E666</f>
        <v>411993.2</v>
      </c>
      <c r="F1756" s="5">
        <f>F666</f>
        <v>275122.38</v>
      </c>
      <c r="G1756" s="58">
        <f t="shared" ref="G1756:G1761" si="156">F1756/D1756</f>
        <v>1.4212321002474479</v>
      </c>
      <c r="H1756" s="59">
        <f t="shared" ref="H1756:H1761" si="157">F1756/E1756</f>
        <v>0.66778378866447308</v>
      </c>
      <c r="I1756" s="59">
        <f>F1756/F1761</f>
        <v>0.98688631273486638</v>
      </c>
      <c r="K1756"/>
      <c r="L1756"/>
      <c r="M1756"/>
    </row>
    <row r="1757" spans="1:13" s="14" customFormat="1" ht="16.5" customHeight="1">
      <c r="A1757" s="53">
        <v>130</v>
      </c>
      <c r="B1757" s="624" t="s">
        <v>180</v>
      </c>
      <c r="C1757" s="625"/>
      <c r="D1757" s="370">
        <f>D960</f>
        <v>11227.89</v>
      </c>
      <c r="E1757" s="390">
        <f>E960</f>
        <v>44000</v>
      </c>
      <c r="F1757" s="370">
        <f>F960</f>
        <v>3655.81</v>
      </c>
      <c r="G1757" s="58">
        <f t="shared" si="156"/>
        <v>0.32560080300038569</v>
      </c>
      <c r="H1757" s="59">
        <f t="shared" si="157"/>
        <v>8.3086590909090902E-2</v>
      </c>
      <c r="I1757" s="59">
        <f>F1757/F1761</f>
        <v>1.3113687265133617E-2</v>
      </c>
      <c r="K1757"/>
      <c r="L1757"/>
      <c r="M1757"/>
    </row>
    <row r="1758" spans="1:13" s="14" customFormat="1" ht="16.5" customHeight="1">
      <c r="A1758" s="53">
        <v>132</v>
      </c>
      <c r="B1758" s="624" t="s">
        <v>181</v>
      </c>
      <c r="C1758" s="625"/>
      <c r="D1758" s="5">
        <v>0</v>
      </c>
      <c r="E1758" s="238">
        <f>0+0+0+0+0+0</f>
        <v>0</v>
      </c>
      <c r="F1758" s="5">
        <v>0</v>
      </c>
      <c r="G1758" s="58" t="e">
        <f t="shared" si="156"/>
        <v>#DIV/0!</v>
      </c>
      <c r="H1758" s="59" t="e">
        <f t="shared" si="157"/>
        <v>#DIV/0!</v>
      </c>
      <c r="I1758" s="59">
        <f>F1758/F1761</f>
        <v>0</v>
      </c>
      <c r="K1758"/>
      <c r="L1758"/>
      <c r="M1758"/>
    </row>
    <row r="1759" spans="1:13" s="14" customFormat="1" ht="16.5" customHeight="1">
      <c r="A1759" s="53">
        <v>200</v>
      </c>
      <c r="B1759" s="624" t="s">
        <v>182</v>
      </c>
      <c r="C1759" s="625"/>
      <c r="D1759" s="5">
        <v>0</v>
      </c>
      <c r="E1759" s="239">
        <f>0+0+0+0+0+0</f>
        <v>0</v>
      </c>
      <c r="F1759" s="5">
        <v>0</v>
      </c>
      <c r="G1759" s="58" t="e">
        <f t="shared" si="156"/>
        <v>#DIV/0!</v>
      </c>
      <c r="H1759" s="59" t="e">
        <f t="shared" si="157"/>
        <v>#DIV/0!</v>
      </c>
      <c r="I1759" s="59">
        <f>F1759/F1761</f>
        <v>0</v>
      </c>
      <c r="K1759"/>
      <c r="L1759"/>
      <c r="M1759"/>
    </row>
    <row r="1760" spans="1:13" s="14" customFormat="1" ht="16.5" customHeight="1">
      <c r="A1760" s="53">
        <v>300</v>
      </c>
      <c r="B1760" s="624" t="s">
        <v>183</v>
      </c>
      <c r="C1760" s="625"/>
      <c r="D1760" s="5">
        <v>0</v>
      </c>
      <c r="E1760" s="240">
        <f>0+0+0+0+0+0</f>
        <v>0</v>
      </c>
      <c r="F1760" s="5">
        <v>0</v>
      </c>
      <c r="G1760" s="58" t="e">
        <f t="shared" si="156"/>
        <v>#DIV/0!</v>
      </c>
      <c r="H1760" s="59" t="e">
        <f t="shared" si="157"/>
        <v>#DIV/0!</v>
      </c>
      <c r="I1760" s="59">
        <f>F1760/F1761</f>
        <v>0</v>
      </c>
      <c r="K1760"/>
      <c r="L1760"/>
      <c r="M1760"/>
    </row>
    <row r="1761" spans="1:13" s="14" customFormat="1" ht="16.5" customHeight="1">
      <c r="A1761" s="116"/>
      <c r="B1761" s="626" t="s">
        <v>80</v>
      </c>
      <c r="C1761" s="627"/>
      <c r="D1761" s="399">
        <f>D1756+D1757+D1758+D1759+D1760</f>
        <v>204808.08000000002</v>
      </c>
      <c r="E1761" s="399">
        <f>E1756+E1757+E1758+E1759+E1760</f>
        <v>455993.2</v>
      </c>
      <c r="F1761" s="335">
        <f>F1756+F1757+F1758+F1759+F1760</f>
        <v>278778.19</v>
      </c>
      <c r="G1761" s="139">
        <f t="shared" si="156"/>
        <v>1.3611679285309446</v>
      </c>
      <c r="H1761" s="108">
        <f t="shared" si="157"/>
        <v>0.61136479666802046</v>
      </c>
      <c r="I1761" s="144">
        <f>SUM(I1756:I1760)</f>
        <v>1</v>
      </c>
      <c r="K1761"/>
      <c r="L1761"/>
      <c r="M1761"/>
    </row>
    <row r="1762" spans="1:13" s="14" customFormat="1" ht="16.5" customHeight="1">
      <c r="A1762" s="451"/>
      <c r="B1762" s="451"/>
      <c r="C1762" s="451"/>
      <c r="D1762" s="451"/>
      <c r="E1762" s="451"/>
      <c r="F1762" s="451"/>
      <c r="G1762" s="450"/>
      <c r="H1762" s="453"/>
      <c r="I1762" s="212"/>
      <c r="K1762"/>
      <c r="L1762"/>
      <c r="M1762"/>
    </row>
    <row r="1763" spans="1:13" s="14" customFormat="1" ht="16.5" customHeight="1">
      <c r="A1763" s="622" t="s">
        <v>1071</v>
      </c>
      <c r="B1763" s="622"/>
      <c r="C1763" s="622"/>
      <c r="D1763" s="622"/>
      <c r="E1763" s="622"/>
      <c r="F1763" s="622"/>
      <c r="G1763" s="622"/>
      <c r="H1763" s="622"/>
      <c r="I1763" s="622"/>
      <c r="K1763"/>
      <c r="L1763"/>
      <c r="M1763"/>
    </row>
    <row r="1764" spans="1:13" s="14" customFormat="1" ht="16.5" customHeight="1">
      <c r="A1764" s="622" t="s">
        <v>1072</v>
      </c>
      <c r="B1764" s="622"/>
      <c r="C1764" s="622"/>
      <c r="D1764" s="622"/>
      <c r="E1764" s="622"/>
      <c r="F1764" s="622"/>
      <c r="G1764" s="622"/>
      <c r="H1764" s="622"/>
      <c r="I1764" s="622"/>
      <c r="K1764"/>
      <c r="L1764"/>
      <c r="M1764"/>
    </row>
    <row r="1765" spans="1:13" s="14" customFormat="1" ht="16.5" customHeight="1">
      <c r="A1765" s="622" t="s">
        <v>1073</v>
      </c>
      <c r="B1765" s="622"/>
      <c r="C1765" s="622"/>
      <c r="D1765" s="622"/>
      <c r="E1765" s="622"/>
      <c r="F1765" s="622"/>
      <c r="G1765" s="622"/>
      <c r="H1765" s="622"/>
      <c r="I1765" s="622"/>
      <c r="K1765"/>
      <c r="L1765"/>
      <c r="M1765"/>
    </row>
    <row r="1766" spans="1:13" s="14" customFormat="1" ht="16.5" customHeight="1">
      <c r="A1766" s="622" t="s">
        <v>1074</v>
      </c>
      <c r="B1766" s="622"/>
      <c r="C1766" s="622"/>
      <c r="D1766" s="622"/>
      <c r="E1766" s="622"/>
      <c r="F1766" s="622"/>
      <c r="G1766" s="622"/>
      <c r="H1766" s="622"/>
      <c r="I1766" s="622"/>
      <c r="K1766"/>
      <c r="L1766"/>
      <c r="M1766"/>
    </row>
    <row r="1767" spans="1:13" s="14" customFormat="1" ht="16.5" customHeight="1">
      <c r="A1767" s="628" t="s">
        <v>1075</v>
      </c>
      <c r="B1767" s="628"/>
      <c r="C1767" s="628"/>
      <c r="D1767" s="628"/>
      <c r="E1767" s="628"/>
      <c r="F1767" s="628"/>
      <c r="G1767" s="628"/>
      <c r="H1767" s="628"/>
      <c r="I1767" s="628"/>
      <c r="K1767"/>
      <c r="L1767"/>
      <c r="M1767"/>
    </row>
    <row r="1768" spans="1:13" s="14" customFormat="1" ht="16.5" customHeight="1">
      <c r="A1768" s="628" t="s">
        <v>1076</v>
      </c>
      <c r="B1768" s="628"/>
      <c r="C1768" s="628"/>
      <c r="D1768" s="628"/>
      <c r="E1768" s="628"/>
      <c r="F1768" s="628"/>
      <c r="G1768" s="628"/>
      <c r="H1768" s="628"/>
      <c r="I1768" s="628"/>
      <c r="K1768"/>
      <c r="L1768"/>
      <c r="M1768"/>
    </row>
    <row r="1769" spans="1:13" s="14" customFormat="1" ht="16.5" customHeight="1">
      <c r="A1769" s="439"/>
      <c r="B1769" s="439"/>
      <c r="C1769" s="439"/>
      <c r="D1769" s="439"/>
      <c r="E1769" s="439"/>
      <c r="F1769" s="439"/>
      <c r="G1769" s="439"/>
      <c r="H1769" s="439"/>
      <c r="I1769" s="439"/>
      <c r="K1769"/>
      <c r="L1769"/>
      <c r="M1769"/>
    </row>
    <row r="1770" spans="1:13" s="14" customFormat="1" ht="16.5" customHeight="1">
      <c r="A1770" s="439"/>
      <c r="B1770" s="439"/>
      <c r="C1770" s="439"/>
      <c r="D1770" s="439"/>
      <c r="E1770" s="439"/>
      <c r="F1770" s="439"/>
      <c r="G1770" s="439"/>
      <c r="H1770" s="439"/>
      <c r="I1770" s="439"/>
      <c r="K1770"/>
      <c r="L1770"/>
      <c r="M1770"/>
    </row>
    <row r="1771" spans="1:13" s="14" customFormat="1" ht="16.5" customHeight="1">
      <c r="A1771" s="439"/>
      <c r="B1771" s="439"/>
      <c r="C1771" s="439"/>
      <c r="D1771" s="439"/>
      <c r="E1771" s="439"/>
      <c r="F1771" s="439"/>
      <c r="G1771" s="439"/>
      <c r="H1771" s="439"/>
      <c r="I1771" s="439"/>
      <c r="K1771"/>
      <c r="L1771"/>
      <c r="M1771"/>
    </row>
    <row r="1772" spans="1:13" s="14" customFormat="1" ht="16.5" customHeight="1">
      <c r="A1772" s="439"/>
      <c r="B1772" s="439"/>
      <c r="C1772" s="439"/>
      <c r="D1772" s="439"/>
      <c r="E1772" s="439"/>
      <c r="F1772" s="439"/>
      <c r="G1772" s="439"/>
      <c r="H1772" s="439"/>
      <c r="I1772" s="439"/>
      <c r="K1772"/>
      <c r="L1772"/>
      <c r="M1772"/>
    </row>
    <row r="1773" spans="1:13" s="14" customFormat="1" ht="16.5" customHeight="1">
      <c r="A1773" s="439"/>
      <c r="B1773" s="439"/>
      <c r="C1773" s="439"/>
      <c r="D1773" s="439"/>
      <c r="E1773" s="439"/>
      <c r="F1773" s="439"/>
      <c r="G1773" s="439"/>
      <c r="H1773" s="439"/>
      <c r="I1773" s="439"/>
      <c r="K1773"/>
      <c r="L1773"/>
      <c r="M1773"/>
    </row>
    <row r="1774" spans="1:13" s="14" customFormat="1" ht="16.5" customHeight="1">
      <c r="A1774" s="439"/>
      <c r="B1774" s="439"/>
      <c r="C1774" s="439"/>
      <c r="D1774" s="439"/>
      <c r="E1774" s="439"/>
      <c r="F1774" s="439"/>
      <c r="G1774" s="439"/>
      <c r="H1774" s="439"/>
      <c r="I1774" s="439"/>
      <c r="K1774"/>
      <c r="L1774"/>
      <c r="M1774"/>
    </row>
    <row r="1775" spans="1:13" s="14" customFormat="1" ht="16.5" customHeight="1">
      <c r="A1775" s="439"/>
      <c r="B1775" s="439"/>
      <c r="C1775" s="439"/>
      <c r="D1775" s="439"/>
      <c r="E1775" s="439"/>
      <c r="F1775" s="439"/>
      <c r="G1775" s="439"/>
      <c r="H1775" s="439"/>
      <c r="I1775" s="439"/>
      <c r="K1775"/>
      <c r="L1775"/>
      <c r="M1775"/>
    </row>
    <row r="1776" spans="1:13" s="14" customFormat="1" ht="16.5" customHeight="1">
      <c r="A1776" s="439"/>
      <c r="B1776" s="439"/>
      <c r="C1776" s="439"/>
      <c r="D1776" s="439"/>
      <c r="E1776" s="439"/>
      <c r="F1776" s="439"/>
      <c r="G1776" s="439"/>
      <c r="H1776" s="439"/>
      <c r="I1776" s="439"/>
      <c r="K1776"/>
      <c r="L1776"/>
      <c r="M1776"/>
    </row>
    <row r="1777" spans="1:13" s="14" customFormat="1" ht="16.5" customHeight="1">
      <c r="A1777" s="605"/>
      <c r="B1777" s="605"/>
      <c r="C1777" s="605"/>
      <c r="D1777" s="605"/>
      <c r="E1777" s="605"/>
      <c r="F1777" s="605"/>
      <c r="G1777" s="605"/>
      <c r="H1777" s="605"/>
      <c r="I1777" s="605"/>
      <c r="K1777" s="606"/>
      <c r="L1777" s="606"/>
      <c r="M1777" s="606"/>
    </row>
    <row r="1778" spans="1:13" s="14" customFormat="1" ht="16.5" customHeight="1">
      <c r="A1778" s="439"/>
      <c r="B1778" s="439"/>
      <c r="C1778" s="439"/>
      <c r="D1778" s="439"/>
      <c r="E1778" s="439"/>
      <c r="F1778" s="439"/>
      <c r="G1778" s="439"/>
      <c r="H1778" s="439"/>
      <c r="I1778" s="439"/>
      <c r="K1778"/>
      <c r="L1778"/>
      <c r="M1778"/>
    </row>
    <row r="1779" spans="1:13" s="14" customFormat="1" ht="16.5" customHeight="1">
      <c r="A1779" s="439"/>
      <c r="B1779" s="439"/>
      <c r="C1779" s="439"/>
      <c r="D1779" s="439"/>
      <c r="E1779" s="439"/>
      <c r="F1779" s="439"/>
      <c r="G1779" s="439"/>
      <c r="H1779" s="439"/>
      <c r="I1779" s="439"/>
      <c r="K1779"/>
      <c r="L1779"/>
      <c r="M1779"/>
    </row>
    <row r="1780" spans="1:13" s="14" customFormat="1" ht="16.5" customHeight="1">
      <c r="A1780" s="439"/>
      <c r="B1780" s="439"/>
      <c r="C1780" s="439"/>
      <c r="D1780" s="439"/>
      <c r="E1780" s="439"/>
      <c r="F1780" s="439"/>
      <c r="G1780" s="439"/>
      <c r="H1780" s="439"/>
      <c r="I1780" s="439"/>
      <c r="K1780"/>
      <c r="L1780"/>
      <c r="M1780"/>
    </row>
    <row r="1781" spans="1:13" s="14" customFormat="1" ht="15.75" customHeight="1">
      <c r="A1781" s="439"/>
      <c r="B1781" s="439"/>
      <c r="C1781" s="439"/>
      <c r="D1781" s="439"/>
      <c r="E1781" s="439"/>
      <c r="F1781" s="439"/>
      <c r="G1781" s="439"/>
      <c r="H1781" s="439"/>
      <c r="I1781" s="356">
        <v>30</v>
      </c>
      <c r="K1781"/>
      <c r="L1781"/>
      <c r="M1781"/>
    </row>
    <row r="1782" spans="1:13" s="14" customFormat="1" ht="15.75" customHeight="1">
      <c r="A1782" s="439"/>
      <c r="B1782" s="439"/>
      <c r="C1782" s="439"/>
      <c r="D1782" s="439"/>
      <c r="E1782" s="439"/>
      <c r="F1782" s="439"/>
      <c r="G1782" s="439"/>
      <c r="H1782" s="439"/>
      <c r="I1782" s="356"/>
      <c r="K1782"/>
      <c r="L1782"/>
      <c r="M1782"/>
    </row>
    <row r="1783" spans="1:13" s="14" customFormat="1" ht="15.75" customHeight="1">
      <c r="A1783" s="439"/>
      <c r="B1783" s="439"/>
      <c r="C1783" s="439"/>
      <c r="D1783" s="439"/>
      <c r="E1783" s="439"/>
      <c r="F1783" s="439"/>
      <c r="G1783" s="439"/>
      <c r="H1783" s="439"/>
      <c r="I1783" s="356"/>
      <c r="K1783"/>
      <c r="L1783"/>
      <c r="M1783"/>
    </row>
    <row r="1784" spans="1:13" s="14" customFormat="1" ht="12" customHeight="1">
      <c r="A1784" s="439"/>
      <c r="B1784" s="439"/>
      <c r="C1784" s="439"/>
      <c r="D1784" s="439"/>
      <c r="E1784" s="439"/>
      <c r="F1784" s="439"/>
      <c r="G1784" s="439"/>
      <c r="H1784" s="439"/>
      <c r="I1784" s="356"/>
      <c r="K1784"/>
      <c r="L1784"/>
      <c r="M1784"/>
    </row>
    <row r="1785" spans="1:13" s="14" customFormat="1" ht="16.5" customHeight="1">
      <c r="B1785" s="292" t="s">
        <v>420</v>
      </c>
      <c r="C1785" s="339"/>
      <c r="I1785" s="212"/>
      <c r="K1785"/>
      <c r="L1785"/>
      <c r="M1785"/>
    </row>
    <row r="1786" spans="1:13" s="14" customFormat="1" ht="16.5" customHeight="1">
      <c r="I1786" s="212"/>
      <c r="K1786"/>
      <c r="L1786"/>
      <c r="M1786"/>
    </row>
    <row r="1787" spans="1:13" s="14" customFormat="1" ht="16.5" customHeight="1">
      <c r="A1787" s="453"/>
      <c r="B1787" s="628" t="s">
        <v>999</v>
      </c>
      <c r="C1787" s="628"/>
      <c r="D1787" s="628"/>
      <c r="E1787" s="628"/>
      <c r="F1787" s="628"/>
      <c r="G1787" s="628"/>
      <c r="H1787" s="628"/>
      <c r="I1787" s="628"/>
      <c r="K1787"/>
      <c r="L1787"/>
      <c r="M1787"/>
    </row>
    <row r="1788" spans="1:13" s="14" customFormat="1" ht="16.5" customHeight="1">
      <c r="A1788" s="628" t="s">
        <v>1000</v>
      </c>
      <c r="B1788" s="628"/>
      <c r="C1788" s="628"/>
      <c r="D1788" s="628"/>
      <c r="E1788" s="628"/>
      <c r="F1788" s="628"/>
      <c r="G1788" s="628"/>
      <c r="H1788" s="628"/>
      <c r="I1788" s="628"/>
      <c r="K1788"/>
      <c r="L1788"/>
      <c r="M1788"/>
    </row>
    <row r="1789" spans="1:13" s="14" customFormat="1" ht="16.5" customHeight="1">
      <c r="A1789" s="628" t="s">
        <v>1001</v>
      </c>
      <c r="B1789" s="628"/>
      <c r="C1789" s="628"/>
      <c r="D1789" s="628"/>
      <c r="E1789" s="628"/>
      <c r="F1789" s="628"/>
      <c r="G1789" s="628"/>
      <c r="H1789" s="628"/>
      <c r="I1789" s="628"/>
      <c r="K1789"/>
      <c r="L1789"/>
      <c r="M1789"/>
    </row>
    <row r="1790" spans="1:13" s="14" customFormat="1" ht="16.5" customHeight="1">
      <c r="A1790" s="673"/>
      <c r="B1790" s="673"/>
      <c r="C1790" s="673"/>
      <c r="D1790" s="673"/>
      <c r="E1790" s="673"/>
      <c r="F1790" s="673"/>
      <c r="G1790" s="673"/>
      <c r="H1790" s="673"/>
      <c r="I1790" s="673"/>
      <c r="K1790"/>
      <c r="L1790"/>
      <c r="M1790"/>
    </row>
    <row r="1791" spans="1:13" s="14" customFormat="1" ht="16.5" customHeight="1">
      <c r="A1791" s="439"/>
      <c r="B1791" s="628" t="s">
        <v>322</v>
      </c>
      <c r="C1791" s="628"/>
      <c r="D1791" s="628"/>
      <c r="E1791" s="628"/>
      <c r="F1791" s="628"/>
      <c r="G1791" s="628"/>
      <c r="H1791" s="628"/>
      <c r="I1791" s="628"/>
      <c r="K1791"/>
      <c r="L1791"/>
      <c r="M1791"/>
    </row>
    <row r="1792" spans="1:13" s="14" customFormat="1" ht="16.5" customHeight="1">
      <c r="A1792" s="435"/>
      <c r="B1792" s="435"/>
      <c r="C1792" s="435"/>
      <c r="D1792" s="435"/>
      <c r="E1792" s="609" t="s">
        <v>81</v>
      </c>
      <c r="F1792" s="435"/>
      <c r="G1792" s="435"/>
      <c r="H1792" s="435"/>
      <c r="I1792" s="435"/>
      <c r="K1792"/>
      <c r="L1792"/>
      <c r="M1792"/>
    </row>
    <row r="1793" spans="1:13" s="14" customFormat="1" ht="16.5" customHeight="1">
      <c r="A1793" s="161"/>
      <c r="B1793" s="183"/>
      <c r="C1793" s="12"/>
      <c r="D1793" s="450"/>
      <c r="E1793" s="609"/>
      <c r="F1793" s="450"/>
      <c r="G1793" s="161"/>
      <c r="H1793" s="450"/>
      <c r="I1793" s="450"/>
      <c r="K1793"/>
      <c r="L1793"/>
      <c r="M1793"/>
    </row>
    <row r="1794" spans="1:13" s="14" customFormat="1" ht="16.5" customHeight="1">
      <c r="A1794" s="468" t="s">
        <v>44</v>
      </c>
      <c r="B1794" s="610" t="s">
        <v>45</v>
      </c>
      <c r="C1794" s="611"/>
      <c r="D1794" s="332" t="s">
        <v>82</v>
      </c>
      <c r="E1794" s="445" t="s">
        <v>148</v>
      </c>
      <c r="F1794" s="34" t="s">
        <v>83</v>
      </c>
      <c r="G1794" s="614" t="s">
        <v>48</v>
      </c>
      <c r="H1794" s="615"/>
      <c r="I1794" s="616" t="s">
        <v>49</v>
      </c>
      <c r="K1794"/>
      <c r="L1794"/>
      <c r="M1794"/>
    </row>
    <row r="1795" spans="1:13" s="14" customFormat="1" ht="16.5" customHeight="1">
      <c r="A1795" s="484" t="s">
        <v>84</v>
      </c>
      <c r="B1795" s="612"/>
      <c r="C1795" s="613"/>
      <c r="D1795" s="333" t="s">
        <v>568</v>
      </c>
      <c r="E1795" s="35" t="s">
        <v>616</v>
      </c>
      <c r="F1795" s="35" t="s">
        <v>656</v>
      </c>
      <c r="G1795" s="20" t="s">
        <v>51</v>
      </c>
      <c r="H1795" s="20" t="s">
        <v>52</v>
      </c>
      <c r="I1795" s="613"/>
      <c r="K1795"/>
      <c r="L1795"/>
      <c r="M1795"/>
    </row>
    <row r="1796" spans="1:13" s="14" customFormat="1" ht="16.5" customHeight="1">
      <c r="A1796" s="104">
        <v>1</v>
      </c>
      <c r="B1796" s="618">
        <v>2</v>
      </c>
      <c r="C1796" s="619"/>
      <c r="D1796" s="431">
        <v>3</v>
      </c>
      <c r="E1796" s="101">
        <v>4</v>
      </c>
      <c r="F1796" s="101">
        <v>5</v>
      </c>
      <c r="G1796" s="101">
        <v>6</v>
      </c>
      <c r="H1796" s="101">
        <v>7</v>
      </c>
      <c r="I1796" s="242">
        <v>8</v>
      </c>
      <c r="K1796"/>
      <c r="L1796"/>
      <c r="M1796"/>
    </row>
    <row r="1797" spans="1:13" s="14" customFormat="1" ht="16.5" customHeight="1">
      <c r="A1797" s="53">
        <v>40110</v>
      </c>
      <c r="B1797" s="624" t="s">
        <v>328</v>
      </c>
      <c r="C1797" s="625"/>
      <c r="D1797" s="54">
        <f t="shared" ref="D1797:F1802" si="158">D273</f>
        <v>1781912.03</v>
      </c>
      <c r="E1797" s="400">
        <f t="shared" si="158"/>
        <v>2635918</v>
      </c>
      <c r="F1797" s="54">
        <f t="shared" si="158"/>
        <v>1813016.62</v>
      </c>
      <c r="G1797" s="56">
        <f t="shared" ref="G1797:G1807" si="159">F1797/D1797</f>
        <v>1.0174557382611082</v>
      </c>
      <c r="H1797" s="243">
        <f t="shared" ref="H1797:H1807" si="160">F1797/E1797</f>
        <v>0.68781222329374436</v>
      </c>
      <c r="I1797" s="210">
        <f>F1797/F1803</f>
        <v>0.8789370991352744</v>
      </c>
      <c r="K1797"/>
      <c r="L1797"/>
      <c r="M1797"/>
    </row>
    <row r="1798" spans="1:13" s="14" customFormat="1" ht="17.25" customHeight="1">
      <c r="A1798" s="53"/>
      <c r="B1798" s="624" t="s">
        <v>329</v>
      </c>
      <c r="C1798" s="625"/>
      <c r="D1798" s="54">
        <f t="shared" si="158"/>
        <v>0</v>
      </c>
      <c r="E1798" s="400">
        <f t="shared" si="158"/>
        <v>666897</v>
      </c>
      <c r="F1798" s="54">
        <f t="shared" si="158"/>
        <v>0</v>
      </c>
      <c r="G1798" s="58" t="e">
        <f t="shared" si="159"/>
        <v>#DIV/0!</v>
      </c>
      <c r="H1798" s="243">
        <f t="shared" si="160"/>
        <v>0</v>
      </c>
      <c r="I1798" s="210">
        <f>F1798/F1803</f>
        <v>0</v>
      </c>
      <c r="K1798"/>
      <c r="L1798"/>
      <c r="M1798"/>
    </row>
    <row r="1799" spans="1:13" s="14" customFormat="1" ht="16.5" customHeight="1">
      <c r="A1799" s="51">
        <v>50001</v>
      </c>
      <c r="B1799" s="620" t="s">
        <v>330</v>
      </c>
      <c r="C1799" s="621"/>
      <c r="D1799" s="54">
        <f t="shared" si="158"/>
        <v>234925</v>
      </c>
      <c r="E1799" s="400">
        <f t="shared" si="158"/>
        <v>270000</v>
      </c>
      <c r="F1799" s="54">
        <f t="shared" si="158"/>
        <v>249721</v>
      </c>
      <c r="G1799" s="56">
        <f t="shared" si="159"/>
        <v>1.0629818027029903</v>
      </c>
      <c r="H1799" s="243">
        <f t="shared" si="160"/>
        <v>0.9248925925925926</v>
      </c>
      <c r="I1799" s="210">
        <f>F1799/F1803</f>
        <v>0.12106290086472558</v>
      </c>
      <c r="K1799"/>
      <c r="L1799"/>
      <c r="M1799"/>
    </row>
    <row r="1800" spans="1:13" s="14" customFormat="1" ht="16.5" customHeight="1">
      <c r="A1800" s="51">
        <v>50017</v>
      </c>
      <c r="B1800" s="620" t="s">
        <v>331</v>
      </c>
      <c r="C1800" s="621"/>
      <c r="D1800" s="54">
        <f t="shared" si="158"/>
        <v>0</v>
      </c>
      <c r="E1800" s="400">
        <f t="shared" si="158"/>
        <v>0</v>
      </c>
      <c r="F1800" s="54">
        <f t="shared" si="158"/>
        <v>0</v>
      </c>
      <c r="G1800" s="58" t="e">
        <f t="shared" si="159"/>
        <v>#DIV/0!</v>
      </c>
      <c r="H1800" s="114" t="e">
        <f t="shared" si="160"/>
        <v>#DIV/0!</v>
      </c>
      <c r="I1800" s="210">
        <f>F1800/F1803</f>
        <v>0</v>
      </c>
      <c r="K1800"/>
      <c r="L1800"/>
      <c r="M1800"/>
    </row>
    <row r="1801" spans="1:13" s="14" customFormat="1" ht="16.5" customHeight="1">
      <c r="A1801" s="51">
        <v>50019</v>
      </c>
      <c r="B1801" s="620" t="s">
        <v>463</v>
      </c>
      <c r="C1801" s="621"/>
      <c r="D1801" s="54">
        <f t="shared" si="158"/>
        <v>0</v>
      </c>
      <c r="E1801" s="400">
        <f t="shared" si="158"/>
        <v>0</v>
      </c>
      <c r="F1801" s="54">
        <f t="shared" si="158"/>
        <v>0</v>
      </c>
      <c r="G1801" s="58" t="e">
        <f t="shared" si="159"/>
        <v>#DIV/0!</v>
      </c>
      <c r="H1801" s="114" t="e">
        <f t="shared" si="160"/>
        <v>#DIV/0!</v>
      </c>
      <c r="I1801" s="210">
        <f>F1801/F1804</f>
        <v>0</v>
      </c>
      <c r="K1801"/>
      <c r="L1801"/>
      <c r="M1801"/>
    </row>
    <row r="1802" spans="1:13" s="14" customFormat="1" ht="16.5" customHeight="1">
      <c r="A1802" s="53">
        <v>50290</v>
      </c>
      <c r="B1802" s="620" t="s">
        <v>333</v>
      </c>
      <c r="C1802" s="621"/>
      <c r="D1802" s="54">
        <f t="shared" si="158"/>
        <v>0</v>
      </c>
      <c r="E1802" s="400">
        <f t="shared" si="158"/>
        <v>0</v>
      </c>
      <c r="F1802" s="54">
        <f t="shared" si="158"/>
        <v>0</v>
      </c>
      <c r="G1802" s="58" t="e">
        <f t="shared" si="159"/>
        <v>#DIV/0!</v>
      </c>
      <c r="H1802" s="114" t="e">
        <f t="shared" si="160"/>
        <v>#DIV/0!</v>
      </c>
      <c r="I1802" s="210">
        <f>F1802/F1803</f>
        <v>0</v>
      </c>
      <c r="K1802"/>
      <c r="L1802"/>
      <c r="M1802"/>
    </row>
    <row r="1803" spans="1:13" s="14" customFormat="1" ht="16.5" customHeight="1">
      <c r="A1803" s="53"/>
      <c r="B1803" s="641" t="s">
        <v>105</v>
      </c>
      <c r="C1803" s="642"/>
      <c r="D1803" s="60">
        <f>D1797+D1798+D1799+D1800+D1801+D1802</f>
        <v>2016837.03</v>
      </c>
      <c r="E1803" s="60">
        <f t="shared" ref="E1803" si="161">E1797+E1798+E1799+E1800+E1802</f>
        <v>3572815</v>
      </c>
      <c r="F1803" s="60">
        <f>F1797+F1798+F1799+F1800+F1801+F1802</f>
        <v>2062737.62</v>
      </c>
      <c r="G1803" s="23">
        <f t="shared" si="159"/>
        <v>1.0227587005381391</v>
      </c>
      <c r="H1803" s="24">
        <f t="shared" si="160"/>
        <v>0.57734240927671876</v>
      </c>
      <c r="I1803" s="297">
        <f>F1803/F1807</f>
        <v>0.69275812322589125</v>
      </c>
      <c r="K1803"/>
      <c r="L1803"/>
      <c r="M1803"/>
    </row>
    <row r="1804" spans="1:13" s="14" customFormat="1" ht="16.5" customHeight="1">
      <c r="A1804" s="288">
        <v>50101</v>
      </c>
      <c r="B1804" s="641" t="s">
        <v>332</v>
      </c>
      <c r="C1804" s="642"/>
      <c r="D1804" s="60">
        <f>D280</f>
        <v>877020.31</v>
      </c>
      <c r="E1804" s="289">
        <v>0</v>
      </c>
      <c r="F1804" s="60">
        <f>F280</f>
        <v>914835</v>
      </c>
      <c r="G1804" s="88">
        <f t="shared" si="159"/>
        <v>1.0431172340809303</v>
      </c>
      <c r="H1804" s="24" t="e">
        <f t="shared" si="160"/>
        <v>#DIV/0!</v>
      </c>
      <c r="I1804" s="296">
        <f>F1804/F1807</f>
        <v>0.30724187677410869</v>
      </c>
      <c r="K1804"/>
      <c r="L1804"/>
      <c r="M1804"/>
    </row>
    <row r="1805" spans="1:13" s="14" customFormat="1" ht="16.5" customHeight="1">
      <c r="A1805" s="53"/>
      <c r="B1805" s="641" t="s">
        <v>136</v>
      </c>
      <c r="C1805" s="642"/>
      <c r="D1805" s="60">
        <f>D281</f>
        <v>0</v>
      </c>
      <c r="E1805" s="60">
        <f>E1806</f>
        <v>0</v>
      </c>
      <c r="F1805" s="60">
        <f>F281</f>
        <v>0</v>
      </c>
      <c r="G1805" s="23" t="e">
        <f t="shared" si="159"/>
        <v>#DIV/0!</v>
      </c>
      <c r="H1805" s="24" t="e">
        <f t="shared" si="160"/>
        <v>#DIV/0!</v>
      </c>
      <c r="I1805" s="24">
        <f>F1805/F1807</f>
        <v>0</v>
      </c>
      <c r="K1805"/>
      <c r="L1805"/>
      <c r="M1805"/>
    </row>
    <row r="1806" spans="1:13" s="14" customFormat="1" ht="16.5" customHeight="1">
      <c r="A1806" s="53"/>
      <c r="B1806" s="620" t="s">
        <v>464</v>
      </c>
      <c r="C1806" s="621"/>
      <c r="D1806" s="54">
        <v>0</v>
      </c>
      <c r="E1806" s="244"/>
      <c r="F1806" s="54">
        <v>0</v>
      </c>
      <c r="G1806" s="113" t="e">
        <f t="shared" si="159"/>
        <v>#DIV/0!</v>
      </c>
      <c r="H1806" s="114" t="e">
        <f t="shared" si="160"/>
        <v>#DIV/0!</v>
      </c>
      <c r="I1806" s="114" t="e">
        <f>F1806/F1805</f>
        <v>#DIV/0!</v>
      </c>
      <c r="K1806"/>
      <c r="L1806"/>
      <c r="M1806"/>
    </row>
    <row r="1807" spans="1:13" s="14" customFormat="1" ht="16.5" customHeight="1">
      <c r="A1807" s="116"/>
      <c r="B1807" s="626" t="s">
        <v>326</v>
      </c>
      <c r="C1807" s="627"/>
      <c r="D1807" s="394">
        <f>D1803+D1804+D1805</f>
        <v>2893857.34</v>
      </c>
      <c r="E1807" s="394">
        <f t="shared" ref="E1807:F1807" si="162">E1803+E1804+E1805</f>
        <v>3572815</v>
      </c>
      <c r="F1807" s="394">
        <f t="shared" si="162"/>
        <v>2977572.62</v>
      </c>
      <c r="G1807" s="118">
        <f t="shared" si="159"/>
        <v>1.0289286133227287</v>
      </c>
      <c r="H1807" s="108">
        <f t="shared" si="160"/>
        <v>0.83339680895876223</v>
      </c>
      <c r="I1807" s="108">
        <f>I1803+I1804+I1805</f>
        <v>1</v>
      </c>
      <c r="K1807"/>
      <c r="L1807"/>
      <c r="M1807"/>
    </row>
    <row r="1808" spans="1:13" s="14" customFormat="1" ht="16.5" customHeight="1">
      <c r="A1808" s="140"/>
      <c r="B1808" s="454"/>
      <c r="C1808" s="454"/>
      <c r="D1808" s="245"/>
      <c r="E1808" s="245"/>
      <c r="F1808" s="245"/>
      <c r="G1808" s="159"/>
      <c r="H1808" s="160"/>
      <c r="I1808" s="246"/>
      <c r="K1808"/>
      <c r="L1808"/>
      <c r="M1808"/>
    </row>
    <row r="1809" spans="1:13" s="14" customFormat="1" ht="16.5" customHeight="1">
      <c r="A1809" s="647" t="s">
        <v>1002</v>
      </c>
      <c r="B1809" s="647"/>
      <c r="C1809" s="647"/>
      <c r="D1809" s="647"/>
      <c r="E1809" s="647"/>
      <c r="F1809" s="647"/>
      <c r="G1809" s="647"/>
      <c r="H1809" s="647"/>
      <c r="I1809" s="647"/>
      <c r="K1809"/>
      <c r="L1809"/>
      <c r="M1809"/>
    </row>
    <row r="1810" spans="1:13" s="14" customFormat="1" ht="16.5" customHeight="1">
      <c r="A1810" s="647" t="s">
        <v>1003</v>
      </c>
      <c r="B1810" s="647"/>
      <c r="C1810" s="647"/>
      <c r="D1810" s="647"/>
      <c r="E1810" s="647"/>
      <c r="F1810" s="647"/>
      <c r="G1810" s="647"/>
      <c r="H1810" s="647"/>
      <c r="I1810" s="647"/>
      <c r="K1810"/>
      <c r="L1810"/>
      <c r="M1810"/>
    </row>
    <row r="1811" spans="1:13" s="14" customFormat="1" ht="16.5" customHeight="1">
      <c r="A1811" s="415" t="s">
        <v>1004</v>
      </c>
      <c r="B1811" s="462"/>
      <c r="C1811" s="462"/>
      <c r="D1811" s="462"/>
      <c r="E1811" s="462"/>
      <c r="F1811" s="462"/>
      <c r="G1811" s="462"/>
      <c r="H1811" s="462"/>
      <c r="I1811" s="462"/>
      <c r="K1811"/>
      <c r="L1811"/>
      <c r="M1811"/>
    </row>
    <row r="1812" spans="1:13" s="14" customFormat="1" ht="16.5" customHeight="1">
      <c r="A1812" s="647" t="s">
        <v>1005</v>
      </c>
      <c r="B1812" s="647"/>
      <c r="C1812" s="647"/>
      <c r="D1812" s="647"/>
      <c r="E1812" s="647"/>
      <c r="F1812" s="647"/>
      <c r="G1812" s="647"/>
      <c r="H1812" s="647"/>
      <c r="I1812" s="647"/>
      <c r="K1812"/>
      <c r="L1812"/>
      <c r="M1812"/>
    </row>
    <row r="1813" spans="1:13" s="14" customFormat="1" ht="16.5" customHeight="1">
      <c r="A1813" s="185"/>
      <c r="B1813" s="185" t="s">
        <v>1087</v>
      </c>
      <c r="C1813" s="185"/>
      <c r="D1813" s="185"/>
      <c r="E1813" s="185"/>
      <c r="F1813" s="185"/>
      <c r="G1813" s="185"/>
      <c r="H1813" s="185"/>
      <c r="I1813" s="185"/>
      <c r="K1813"/>
      <c r="L1813"/>
      <c r="M1813"/>
    </row>
    <row r="1814" spans="1:13" s="14" customFormat="1" ht="16.5" customHeight="1">
      <c r="A1814" s="185" t="s">
        <v>1088</v>
      </c>
      <c r="B1814" s="185"/>
      <c r="C1814" s="185"/>
      <c r="D1814" s="185"/>
      <c r="E1814" s="185"/>
      <c r="F1814" s="185"/>
      <c r="G1814" s="185"/>
      <c r="H1814" s="185"/>
      <c r="I1814" s="185"/>
      <c r="K1814"/>
      <c r="L1814"/>
      <c r="M1814"/>
    </row>
    <row r="1815" spans="1:13" s="14" customFormat="1" ht="16.5" customHeight="1">
      <c r="A1815" s="442"/>
      <c r="B1815" s="647"/>
      <c r="C1815" s="647"/>
      <c r="D1815" s="647"/>
      <c r="E1815" s="647"/>
      <c r="F1815" s="647"/>
      <c r="G1815" s="647"/>
      <c r="H1815" s="647"/>
      <c r="I1815" s="647"/>
      <c r="K1815"/>
      <c r="L1815"/>
      <c r="M1815"/>
    </row>
    <row r="1816" spans="1:13" s="14" customFormat="1" ht="16.5" customHeight="1">
      <c r="A1816" s="632" t="s">
        <v>479</v>
      </c>
      <c r="B1816" s="632"/>
      <c r="C1816" s="632"/>
      <c r="D1816" s="632"/>
      <c r="E1816" s="632"/>
      <c r="F1816" s="632"/>
      <c r="G1816" s="632"/>
      <c r="H1816" s="632"/>
      <c r="I1816" s="632"/>
      <c r="K1816"/>
      <c r="L1816"/>
      <c r="M1816"/>
    </row>
    <row r="1817" spans="1:13" s="14" customFormat="1" ht="16.5" customHeight="1">
      <c r="A1817" s="493"/>
      <c r="B1817" s="493"/>
      <c r="C1817" s="493"/>
      <c r="D1817" s="493"/>
      <c r="E1817" s="493"/>
      <c r="F1817" s="493"/>
      <c r="G1817" s="493"/>
      <c r="H1817" s="493"/>
      <c r="I1817" s="493"/>
      <c r="K1817"/>
      <c r="L1817"/>
      <c r="M1817"/>
    </row>
    <row r="1818" spans="1:13" s="14" customFormat="1" ht="16.5" customHeight="1">
      <c r="A1818" s="493"/>
      <c r="B1818" s="647" t="s">
        <v>804</v>
      </c>
      <c r="C1818" s="647"/>
      <c r="D1818" s="647"/>
      <c r="E1818" s="647"/>
      <c r="F1818" s="647"/>
      <c r="G1818" s="647"/>
      <c r="H1818" s="647"/>
      <c r="I1818" s="647"/>
      <c r="K1818"/>
      <c r="L1818"/>
      <c r="M1818"/>
    </row>
    <row r="1819" spans="1:13" s="14" customFormat="1" ht="16.5" customHeight="1">
      <c r="A1819" s="435"/>
      <c r="B1819" s="435"/>
      <c r="C1819" s="435"/>
      <c r="D1819" s="435"/>
      <c r="E1819" s="609" t="s">
        <v>81</v>
      </c>
      <c r="F1819" s="435"/>
      <c r="G1819" s="435"/>
      <c r="H1819" s="435"/>
      <c r="I1819" s="435"/>
      <c r="K1819"/>
      <c r="L1819"/>
      <c r="M1819"/>
    </row>
    <row r="1820" spans="1:13" s="14" customFormat="1" ht="16.5" customHeight="1">
      <c r="A1820" s="161"/>
      <c r="B1820" s="183"/>
      <c r="C1820" s="12"/>
      <c r="D1820" s="450"/>
      <c r="E1820" s="609"/>
      <c r="F1820" s="450"/>
      <c r="G1820" s="161"/>
      <c r="H1820" s="450"/>
      <c r="I1820" s="450"/>
      <c r="K1820"/>
      <c r="L1820"/>
      <c r="M1820"/>
    </row>
    <row r="1821" spans="1:13" s="14" customFormat="1" ht="16.5" customHeight="1">
      <c r="A1821" s="468" t="s">
        <v>44</v>
      </c>
      <c r="B1821" s="610" t="s">
        <v>45</v>
      </c>
      <c r="C1821" s="611"/>
      <c r="D1821" s="332" t="s">
        <v>82</v>
      </c>
      <c r="E1821" s="445" t="s">
        <v>148</v>
      </c>
      <c r="F1821" s="34" t="s">
        <v>83</v>
      </c>
      <c r="G1821" s="614" t="s">
        <v>48</v>
      </c>
      <c r="H1821" s="615"/>
      <c r="I1821" s="616" t="s">
        <v>49</v>
      </c>
      <c r="K1821"/>
      <c r="L1821"/>
      <c r="M1821"/>
    </row>
    <row r="1822" spans="1:13" s="14" customFormat="1" ht="16.5" customHeight="1">
      <c r="A1822" s="484" t="s">
        <v>84</v>
      </c>
      <c r="B1822" s="612"/>
      <c r="C1822" s="613"/>
      <c r="D1822" s="333" t="s">
        <v>568</v>
      </c>
      <c r="E1822" s="35" t="s">
        <v>616</v>
      </c>
      <c r="F1822" s="35" t="s">
        <v>656</v>
      </c>
      <c r="G1822" s="20" t="s">
        <v>51</v>
      </c>
      <c r="H1822" s="20" t="s">
        <v>52</v>
      </c>
      <c r="I1822" s="617"/>
      <c r="K1822"/>
      <c r="L1822"/>
      <c r="M1822"/>
    </row>
    <row r="1823" spans="1:13" s="14" customFormat="1" ht="16.5" customHeight="1">
      <c r="A1823" s="112">
        <v>1</v>
      </c>
      <c r="B1823" s="618">
        <v>2</v>
      </c>
      <c r="C1823" s="619"/>
      <c r="D1823" s="431">
        <v>3</v>
      </c>
      <c r="E1823" s="101">
        <v>4</v>
      </c>
      <c r="F1823" s="101">
        <v>5</v>
      </c>
      <c r="G1823" s="101">
        <v>6</v>
      </c>
      <c r="H1823" s="101">
        <v>7</v>
      </c>
      <c r="I1823" s="112">
        <v>8</v>
      </c>
      <c r="K1823"/>
      <c r="L1823"/>
      <c r="M1823"/>
    </row>
    <row r="1824" spans="1:13" s="14" customFormat="1" ht="16.5" customHeight="1">
      <c r="A1824" s="53">
        <v>111</v>
      </c>
      <c r="B1824" s="624" t="s">
        <v>179</v>
      </c>
      <c r="C1824" s="625"/>
      <c r="D1824" s="5">
        <f>D667</f>
        <v>197451.68</v>
      </c>
      <c r="E1824" s="383">
        <f>E667</f>
        <v>323796.71999999997</v>
      </c>
      <c r="F1824" s="5">
        <f>F667</f>
        <v>230141.86</v>
      </c>
      <c r="G1824" s="58">
        <f t="shared" ref="G1824:G1829" si="163">F1824/D1824</f>
        <v>1.1655604044493315</v>
      </c>
      <c r="H1824" s="59">
        <f t="shared" ref="H1824:H1829" si="164">F1824/E1824</f>
        <v>0.71076031900508441</v>
      </c>
      <c r="I1824" s="59">
        <f>F1824/F1829</f>
        <v>0.3295397194676557</v>
      </c>
      <c r="K1824"/>
      <c r="L1824"/>
      <c r="M1824"/>
    </row>
    <row r="1825" spans="1:13" s="14" customFormat="1" ht="16.5" customHeight="1">
      <c r="A1825" s="53">
        <v>130</v>
      </c>
      <c r="B1825" s="624" t="s">
        <v>180</v>
      </c>
      <c r="C1825" s="625"/>
      <c r="D1825" s="369">
        <f>D961</f>
        <v>52638.14</v>
      </c>
      <c r="E1825" s="398">
        <f>E961</f>
        <v>62269.49</v>
      </c>
      <c r="F1825" s="371">
        <f>F961</f>
        <v>54903.28</v>
      </c>
      <c r="G1825" s="216">
        <f t="shared" si="163"/>
        <v>1.0430322955940312</v>
      </c>
      <c r="H1825" s="179">
        <f t="shared" si="164"/>
        <v>0.88170434670333742</v>
      </c>
      <c r="I1825" s="217">
        <f>F1825/F1829</f>
        <v>7.8615908853148897E-2</v>
      </c>
      <c r="K1825"/>
      <c r="L1825"/>
      <c r="M1825"/>
    </row>
    <row r="1826" spans="1:13" s="14" customFormat="1" ht="16.5" customHeight="1">
      <c r="A1826" s="53">
        <v>132</v>
      </c>
      <c r="B1826" s="624" t="s">
        <v>181</v>
      </c>
      <c r="C1826" s="625"/>
      <c r="D1826" s="5">
        <v>0</v>
      </c>
      <c r="E1826" s="383">
        <v>0</v>
      </c>
      <c r="F1826" s="247">
        <v>0</v>
      </c>
      <c r="G1826" s="248" t="e">
        <f t="shared" si="163"/>
        <v>#DIV/0!</v>
      </c>
      <c r="H1826" s="59" t="e">
        <f t="shared" si="164"/>
        <v>#DIV/0!</v>
      </c>
      <c r="I1826" s="210">
        <f>F1826/F1829</f>
        <v>0</v>
      </c>
      <c r="K1826"/>
      <c r="L1826"/>
      <c r="M1826"/>
    </row>
    <row r="1827" spans="1:13" s="14" customFormat="1" ht="16.5" customHeight="1">
      <c r="A1827" s="53">
        <v>200</v>
      </c>
      <c r="B1827" s="624" t="s">
        <v>182</v>
      </c>
      <c r="C1827" s="625"/>
      <c r="D1827" s="5">
        <v>0</v>
      </c>
      <c r="E1827" s="392">
        <v>0</v>
      </c>
      <c r="F1827" s="5">
        <v>0</v>
      </c>
      <c r="G1827" s="248" t="e">
        <f t="shared" si="163"/>
        <v>#DIV/0!</v>
      </c>
      <c r="H1827" s="59" t="e">
        <f t="shared" si="164"/>
        <v>#DIV/0!</v>
      </c>
      <c r="I1827" s="210">
        <f>F1827/F1829</f>
        <v>0</v>
      </c>
      <c r="K1827"/>
      <c r="L1827"/>
      <c r="M1827"/>
    </row>
    <row r="1828" spans="1:13" s="14" customFormat="1" ht="16.5" customHeight="1">
      <c r="A1828" s="53">
        <v>300</v>
      </c>
      <c r="B1828" s="624" t="s">
        <v>183</v>
      </c>
      <c r="C1828" s="625"/>
      <c r="D1828" s="249">
        <f>D1318</f>
        <v>1272374.72</v>
      </c>
      <c r="E1828" s="383">
        <f>E1318</f>
        <v>636104.53</v>
      </c>
      <c r="F1828" s="249">
        <f>F1318</f>
        <v>413328.52</v>
      </c>
      <c r="G1828" s="178">
        <f t="shared" si="163"/>
        <v>0.32484810763923383</v>
      </c>
      <c r="H1828" s="200">
        <f t="shared" si="164"/>
        <v>0.64978081511225838</v>
      </c>
      <c r="I1828" s="179">
        <f>F1828/F1829</f>
        <v>0.59184437167919535</v>
      </c>
      <c r="K1828"/>
      <c r="L1828"/>
      <c r="M1828"/>
    </row>
    <row r="1829" spans="1:13" s="14" customFormat="1" ht="16.5" customHeight="1">
      <c r="A1829" s="116"/>
      <c r="B1829" s="626" t="s">
        <v>80</v>
      </c>
      <c r="C1829" s="627"/>
      <c r="D1829" s="393">
        <f>D1824+D1825+D1826+D1827+D1828</f>
        <v>1522464.54</v>
      </c>
      <c r="E1829" s="393">
        <f>E1824+E1825+E1826+E1827+E1828</f>
        <v>1022170.74</v>
      </c>
      <c r="F1829" s="335">
        <f>F1824+F1825+F1826+F1827+F1828</f>
        <v>698373.66</v>
      </c>
      <c r="G1829" s="139">
        <f t="shared" si="163"/>
        <v>0.45871259504014461</v>
      </c>
      <c r="H1829" s="108">
        <f t="shared" si="164"/>
        <v>0.68322603325546183</v>
      </c>
      <c r="I1829" s="108">
        <f>I1824+I1825+I1826+I1827+I1828</f>
        <v>1</v>
      </c>
      <c r="K1829"/>
      <c r="L1829"/>
      <c r="M1829"/>
    </row>
    <row r="1830" spans="1:13" s="14" customFormat="1" ht="16.5" customHeight="1">
      <c r="A1830" s="451"/>
      <c r="B1830" s="451"/>
      <c r="C1830" s="451"/>
      <c r="D1830" s="451"/>
      <c r="E1830" s="451"/>
      <c r="F1830" s="451"/>
      <c r="G1830" s="450"/>
      <c r="H1830" s="227"/>
      <c r="I1830" s="235"/>
      <c r="K1830"/>
      <c r="L1830"/>
      <c r="M1830"/>
    </row>
    <row r="1831" spans="1:13" s="14" customFormat="1" ht="16.5" customHeight="1">
      <c r="A1831" s="440"/>
      <c r="B1831" s="623" t="s">
        <v>805</v>
      </c>
      <c r="C1831" s="623"/>
      <c r="D1831" s="623"/>
      <c r="E1831" s="623"/>
      <c r="F1831" s="623"/>
      <c r="G1831" s="623"/>
      <c r="H1831" s="623"/>
      <c r="I1831" s="623"/>
      <c r="K1831"/>
      <c r="L1831"/>
      <c r="M1831"/>
    </row>
    <row r="1832" spans="1:13" s="14" customFormat="1" ht="16.5" customHeight="1">
      <c r="A1832" s="623" t="s">
        <v>806</v>
      </c>
      <c r="B1832" s="623"/>
      <c r="C1832" s="623"/>
      <c r="D1832" s="623"/>
      <c r="E1832" s="623"/>
      <c r="F1832" s="623"/>
      <c r="G1832" s="623"/>
      <c r="H1832" s="623"/>
      <c r="I1832" s="623"/>
      <c r="K1832"/>
      <c r="L1832"/>
      <c r="M1832"/>
    </row>
    <row r="1833" spans="1:13" s="14" customFormat="1" ht="16.5" customHeight="1">
      <c r="A1833" s="622" t="s">
        <v>807</v>
      </c>
      <c r="B1833" s="622"/>
      <c r="C1833" s="622"/>
      <c r="D1833" s="622"/>
      <c r="E1833" s="622"/>
      <c r="F1833" s="622"/>
      <c r="G1833" s="622"/>
      <c r="H1833" s="622"/>
      <c r="I1833" s="622"/>
      <c r="K1833"/>
      <c r="L1833"/>
      <c r="M1833"/>
    </row>
    <row r="1834" spans="1:13" s="14" customFormat="1" ht="16.5" customHeight="1">
      <c r="A1834" s="622" t="s">
        <v>808</v>
      </c>
      <c r="B1834" s="622"/>
      <c r="C1834" s="622"/>
      <c r="D1834" s="622"/>
      <c r="E1834" s="622"/>
      <c r="F1834" s="622"/>
      <c r="G1834" s="622"/>
      <c r="H1834" s="622"/>
      <c r="I1834" s="622"/>
      <c r="K1834"/>
      <c r="L1834"/>
      <c r="M1834"/>
    </row>
    <row r="1835" spans="1:13" s="14" customFormat="1" ht="16.5" customHeight="1">
      <c r="A1835" s="622" t="s">
        <v>809</v>
      </c>
      <c r="B1835" s="622"/>
      <c r="C1835" s="622"/>
      <c r="D1835" s="622"/>
      <c r="E1835" s="622"/>
      <c r="F1835" s="622"/>
      <c r="G1835" s="622"/>
      <c r="H1835" s="622"/>
      <c r="I1835" s="622"/>
      <c r="K1835"/>
      <c r="L1835"/>
      <c r="M1835"/>
    </row>
    <row r="1836" spans="1:13" s="14" customFormat="1" ht="16.5" customHeight="1">
      <c r="A1836" s="622" t="s">
        <v>810</v>
      </c>
      <c r="B1836" s="622"/>
      <c r="C1836" s="622"/>
      <c r="D1836" s="622"/>
      <c r="E1836" s="622"/>
      <c r="F1836" s="622"/>
      <c r="G1836" s="622"/>
      <c r="H1836" s="622"/>
      <c r="I1836" s="622"/>
      <c r="K1836"/>
      <c r="L1836"/>
      <c r="M1836"/>
    </row>
    <row r="1837" spans="1:13" s="14" customFormat="1" ht="16.5" customHeight="1">
      <c r="A1837" s="622" t="s">
        <v>811</v>
      </c>
      <c r="B1837" s="622"/>
      <c r="C1837" s="622"/>
      <c r="D1837" s="622"/>
      <c r="E1837" s="622"/>
      <c r="F1837" s="622"/>
      <c r="G1837" s="622"/>
      <c r="H1837" s="622"/>
      <c r="I1837" s="622"/>
      <c r="K1837"/>
      <c r="L1837"/>
      <c r="M1837"/>
    </row>
    <row r="1838" spans="1:13" s="14" customFormat="1" ht="12" customHeight="1">
      <c r="A1838" s="622" t="s">
        <v>812</v>
      </c>
      <c r="B1838" s="622"/>
      <c r="C1838" s="622"/>
      <c r="D1838" s="622"/>
      <c r="E1838" s="622"/>
      <c r="F1838" s="622"/>
      <c r="G1838" s="622"/>
      <c r="H1838" s="622"/>
      <c r="I1838" s="622"/>
      <c r="K1838"/>
      <c r="L1838"/>
      <c r="M1838"/>
    </row>
    <row r="1839" spans="1:13" s="14" customFormat="1" ht="12" customHeight="1">
      <c r="A1839" s="585"/>
      <c r="B1839" s="622" t="s">
        <v>813</v>
      </c>
      <c r="C1839" s="622"/>
      <c r="D1839" s="622"/>
      <c r="E1839" s="622"/>
      <c r="F1839" s="622"/>
      <c r="G1839" s="622"/>
      <c r="H1839" s="622"/>
      <c r="I1839" s="622"/>
      <c r="K1839"/>
      <c r="L1839"/>
      <c r="M1839"/>
    </row>
    <row r="1840" spans="1:13" s="14" customFormat="1" ht="16.5" customHeight="1">
      <c r="A1840" s="622" t="s">
        <v>814</v>
      </c>
      <c r="B1840" s="622"/>
      <c r="C1840" s="622"/>
      <c r="D1840" s="622"/>
      <c r="E1840" s="622"/>
      <c r="F1840" s="622"/>
      <c r="G1840" s="622"/>
      <c r="H1840" s="622"/>
      <c r="I1840" s="622"/>
      <c r="K1840"/>
      <c r="L1840"/>
      <c r="M1840"/>
    </row>
    <row r="1841" spans="1:13" s="14" customFormat="1" ht="16.5" customHeight="1">
      <c r="A1841" s="439"/>
      <c r="B1841" s="439"/>
      <c r="C1841" s="439"/>
      <c r="D1841" s="439"/>
      <c r="E1841" s="439"/>
      <c r="F1841" s="439"/>
      <c r="G1841" s="439"/>
      <c r="H1841" s="439"/>
      <c r="I1841" s="356">
        <v>31</v>
      </c>
      <c r="K1841"/>
      <c r="L1841"/>
      <c r="M1841"/>
    </row>
    <row r="1842" spans="1:13" s="14" customFormat="1" ht="16.5" customHeight="1">
      <c r="A1842" s="439"/>
      <c r="B1842" s="439"/>
      <c r="C1842" s="439"/>
      <c r="D1842" s="439"/>
      <c r="E1842" s="439"/>
      <c r="F1842" s="439"/>
      <c r="G1842" s="439"/>
      <c r="H1842" s="439"/>
      <c r="I1842" s="439"/>
      <c r="K1842"/>
      <c r="L1842"/>
      <c r="M1842"/>
    </row>
    <row r="1843" spans="1:13" s="14" customFormat="1" ht="16.5" customHeight="1">
      <c r="A1843" s="439"/>
      <c r="B1843" s="439"/>
      <c r="C1843" s="439"/>
      <c r="D1843" s="439"/>
      <c r="E1843" s="439"/>
      <c r="F1843" s="439"/>
      <c r="G1843" s="439"/>
      <c r="H1843" s="439"/>
      <c r="I1843" s="439"/>
      <c r="K1843"/>
      <c r="L1843"/>
      <c r="M1843"/>
    </row>
    <row r="1844" spans="1:13" s="14" customFormat="1" ht="16.5" customHeight="1">
      <c r="A1844" s="261"/>
      <c r="B1844" s="630" t="s">
        <v>334</v>
      </c>
      <c r="C1844" s="630"/>
      <c r="D1844" s="630"/>
      <c r="E1844" s="630"/>
      <c r="F1844" s="261"/>
      <c r="G1844" s="453"/>
      <c r="H1844" s="227"/>
      <c r="I1844" s="212"/>
      <c r="K1844"/>
      <c r="L1844"/>
      <c r="M1844"/>
    </row>
    <row r="1845" spans="1:13" s="14" customFormat="1" ht="16.5" customHeight="1">
      <c r="A1845" s="261"/>
      <c r="B1845" s="444"/>
      <c r="C1845" s="444"/>
      <c r="D1845" s="444"/>
      <c r="E1845" s="444"/>
      <c r="F1845" s="261"/>
      <c r="G1845" s="453"/>
      <c r="H1845" s="227"/>
      <c r="I1845" s="212"/>
      <c r="K1845"/>
      <c r="L1845"/>
      <c r="M1845"/>
    </row>
    <row r="1846" spans="1:13" s="14" customFormat="1" ht="16.5" customHeight="1">
      <c r="A1846" s="439"/>
      <c r="B1846" s="628" t="s">
        <v>1006</v>
      </c>
      <c r="C1846" s="628"/>
      <c r="D1846" s="628"/>
      <c r="E1846" s="628"/>
      <c r="F1846" s="628"/>
      <c r="G1846" s="628"/>
      <c r="H1846" s="628"/>
      <c r="I1846" s="628"/>
      <c r="K1846"/>
      <c r="L1846"/>
      <c r="M1846"/>
    </row>
    <row r="1847" spans="1:13" s="14" customFormat="1" ht="16.5" customHeight="1">
      <c r="A1847" s="628" t="s">
        <v>1007</v>
      </c>
      <c r="B1847" s="628"/>
      <c r="C1847" s="628"/>
      <c r="D1847" s="628"/>
      <c r="E1847" s="628"/>
      <c r="F1847" s="628"/>
      <c r="G1847" s="628"/>
      <c r="H1847" s="628"/>
      <c r="I1847" s="628"/>
      <c r="K1847"/>
      <c r="L1847"/>
      <c r="M1847"/>
    </row>
    <row r="1848" spans="1:13" s="14" customFormat="1" ht="16.5" customHeight="1">
      <c r="A1848" s="439"/>
      <c r="B1848" s="628" t="s">
        <v>322</v>
      </c>
      <c r="C1848" s="628"/>
      <c r="D1848" s="628"/>
      <c r="E1848" s="628"/>
      <c r="F1848" s="628"/>
      <c r="G1848" s="628"/>
      <c r="H1848" s="628"/>
      <c r="I1848" s="628"/>
      <c r="K1848"/>
      <c r="L1848"/>
      <c r="M1848"/>
    </row>
    <row r="1849" spans="1:13" s="14" customFormat="1" ht="12" customHeight="1">
      <c r="A1849" s="435"/>
      <c r="B1849" s="435"/>
      <c r="C1849" s="435"/>
      <c r="D1849" s="435"/>
      <c r="E1849" s="609" t="s">
        <v>81</v>
      </c>
      <c r="F1849" s="435"/>
      <c r="G1849" s="435"/>
      <c r="H1849" s="435"/>
      <c r="I1849" s="435"/>
      <c r="K1849"/>
      <c r="L1849"/>
      <c r="M1849"/>
    </row>
    <row r="1850" spans="1:13" s="14" customFormat="1" ht="16.5" customHeight="1">
      <c r="A1850" s="161"/>
      <c r="B1850" s="183"/>
      <c r="C1850" s="12"/>
      <c r="D1850" s="450"/>
      <c r="E1850" s="609"/>
      <c r="F1850" s="450"/>
      <c r="G1850" s="161"/>
      <c r="H1850" s="450"/>
      <c r="I1850" s="450"/>
      <c r="K1850"/>
      <c r="L1850"/>
      <c r="M1850"/>
    </row>
    <row r="1851" spans="1:13" s="14" customFormat="1" ht="16.5" customHeight="1">
      <c r="A1851" s="468" t="s">
        <v>44</v>
      </c>
      <c r="B1851" s="610" t="s">
        <v>45</v>
      </c>
      <c r="C1851" s="611"/>
      <c r="D1851" s="332" t="s">
        <v>82</v>
      </c>
      <c r="E1851" s="445" t="s">
        <v>314</v>
      </c>
      <c r="F1851" s="34" t="s">
        <v>83</v>
      </c>
      <c r="G1851" s="614" t="s">
        <v>48</v>
      </c>
      <c r="H1851" s="615"/>
      <c r="I1851" s="616" t="s">
        <v>49</v>
      </c>
      <c r="K1851"/>
      <c r="L1851"/>
      <c r="M1851"/>
    </row>
    <row r="1852" spans="1:13" s="14" customFormat="1" ht="16.5" customHeight="1">
      <c r="A1852" s="484" t="s">
        <v>84</v>
      </c>
      <c r="B1852" s="612"/>
      <c r="C1852" s="613"/>
      <c r="D1852" s="333" t="s">
        <v>568</v>
      </c>
      <c r="E1852" s="35" t="s">
        <v>616</v>
      </c>
      <c r="F1852" s="35" t="s">
        <v>656</v>
      </c>
      <c r="G1852" s="20" t="s">
        <v>51</v>
      </c>
      <c r="H1852" s="20" t="s">
        <v>52</v>
      </c>
      <c r="I1852" s="617"/>
      <c r="K1852"/>
      <c r="L1852"/>
      <c r="M1852"/>
    </row>
    <row r="1853" spans="1:13" s="14" customFormat="1" ht="16.5" customHeight="1">
      <c r="A1853" s="104">
        <v>1</v>
      </c>
      <c r="B1853" s="618">
        <v>2</v>
      </c>
      <c r="C1853" s="619"/>
      <c r="D1853" s="431">
        <v>3</v>
      </c>
      <c r="E1853" s="101">
        <v>4</v>
      </c>
      <c r="F1853" s="101">
        <v>5</v>
      </c>
      <c r="G1853" s="101">
        <v>6</v>
      </c>
      <c r="H1853" s="101">
        <v>7</v>
      </c>
      <c r="I1853" s="112">
        <v>8</v>
      </c>
      <c r="K1853"/>
      <c r="L1853"/>
      <c r="M1853"/>
    </row>
    <row r="1854" spans="1:13" s="14" customFormat="1" ht="16.5" customHeight="1">
      <c r="A1854" s="154">
        <v>61000</v>
      </c>
      <c r="B1854" s="600" t="s">
        <v>594</v>
      </c>
      <c r="C1854" s="601"/>
      <c r="D1854" s="46">
        <v>2524.7800000000002</v>
      </c>
      <c r="E1854" s="47">
        <v>0</v>
      </c>
      <c r="F1854" s="46">
        <v>5.9</v>
      </c>
      <c r="G1854" s="608">
        <f>F1854/D1854</f>
        <v>2.3368372689897732E-3</v>
      </c>
      <c r="H1854" s="608" t="e">
        <f>F1854/E1854</f>
        <v>#DIV/0!</v>
      </c>
      <c r="I1854" s="219">
        <f>F1854/F1858</f>
        <v>4.6087492182702066E-5</v>
      </c>
      <c r="K1854" s="598"/>
      <c r="L1854" s="598"/>
      <c r="M1854" s="598"/>
    </row>
    <row r="1855" spans="1:13" s="14" customFormat="1" ht="16.5" customHeight="1">
      <c r="A1855" s="51">
        <v>50008</v>
      </c>
      <c r="B1855" s="620" t="s">
        <v>385</v>
      </c>
      <c r="C1855" s="621"/>
      <c r="D1855" s="54">
        <f t="shared" ref="D1855:F1856" si="165">D287</f>
        <v>18250</v>
      </c>
      <c r="E1855" s="250">
        <f t="shared" si="165"/>
        <v>30288</v>
      </c>
      <c r="F1855" s="54">
        <f t="shared" si="165"/>
        <v>21355</v>
      </c>
      <c r="G1855" s="58">
        <f>F1855/D1855</f>
        <v>1.1701369863013698</v>
      </c>
      <c r="H1855" s="114">
        <f>F1855/E1855</f>
        <v>0.70506471209720023</v>
      </c>
      <c r="I1855" s="59">
        <f>F1855/F1858</f>
        <v>0.16681328738332249</v>
      </c>
    </row>
    <row r="1856" spans="1:13" s="14" customFormat="1" ht="16.5" customHeight="1">
      <c r="A1856" s="51" t="s">
        <v>335</v>
      </c>
      <c r="B1856" s="620" t="s">
        <v>336</v>
      </c>
      <c r="C1856" s="621"/>
      <c r="D1856" s="54">
        <f t="shared" si="165"/>
        <v>24233.24</v>
      </c>
      <c r="E1856" s="250">
        <f t="shared" si="165"/>
        <v>40384</v>
      </c>
      <c r="F1856" s="54">
        <f t="shared" si="165"/>
        <v>106656.48</v>
      </c>
      <c r="G1856" s="58">
        <f>F1856/D1856</f>
        <v>4.4012472125064575</v>
      </c>
      <c r="H1856" s="114">
        <f>F1856/E1856</f>
        <v>2.6410578446909665</v>
      </c>
      <c r="I1856" s="59">
        <f>F1856/F1858</f>
        <v>0.83314062512449472</v>
      </c>
      <c r="K1856"/>
      <c r="L1856"/>
      <c r="M1856"/>
    </row>
    <row r="1857" spans="1:13" s="14" customFormat="1" ht="16.5" customHeight="1">
      <c r="A1857" s="61" t="s">
        <v>465</v>
      </c>
      <c r="B1857" s="641" t="s">
        <v>93</v>
      </c>
      <c r="C1857" s="642"/>
      <c r="D1857" s="347">
        <f>SUM(D1854:D1856)</f>
        <v>45008.020000000004</v>
      </c>
      <c r="E1857" s="347">
        <f t="shared" ref="E1857:F1857" si="166">SUM(E1854:E1856)</f>
        <v>70672</v>
      </c>
      <c r="F1857" s="347">
        <f t="shared" si="166"/>
        <v>128017.38</v>
      </c>
      <c r="G1857" s="58">
        <f>F1857/D1857</f>
        <v>2.8443237449681189</v>
      </c>
      <c r="H1857" s="114">
        <f>F1857/E1857</f>
        <v>1.8114299864161196</v>
      </c>
      <c r="I1857" s="59">
        <f>I1854+I1855+I1856</f>
        <v>0.99999999999999989</v>
      </c>
      <c r="K1857"/>
      <c r="L1857"/>
      <c r="M1857"/>
    </row>
    <row r="1858" spans="1:13" s="14" customFormat="1" ht="16.5" customHeight="1">
      <c r="A1858" s="38"/>
      <c r="B1858" s="626" t="s">
        <v>326</v>
      </c>
      <c r="C1858" s="627"/>
      <c r="D1858" s="409">
        <f>D1857</f>
        <v>45008.020000000004</v>
      </c>
      <c r="E1858" s="409">
        <f>E1857</f>
        <v>70672</v>
      </c>
      <c r="F1858" s="409">
        <f>F1857</f>
        <v>128017.38</v>
      </c>
      <c r="G1858" s="118">
        <f>F1858/D1858</f>
        <v>2.8443237449681189</v>
      </c>
      <c r="H1858" s="108">
        <f>F1858/E1858</f>
        <v>1.8114299864161196</v>
      </c>
      <c r="I1858" s="108">
        <f>I1857</f>
        <v>0.99999999999999989</v>
      </c>
      <c r="K1858"/>
      <c r="L1858"/>
      <c r="M1858"/>
    </row>
    <row r="1859" spans="1:13" s="14" customFormat="1" ht="16.5" customHeight="1">
      <c r="A1859" s="140"/>
      <c r="B1859" s="140"/>
      <c r="C1859" s="140"/>
      <c r="D1859" s="251"/>
      <c r="E1859" s="251"/>
      <c r="F1859" s="142"/>
      <c r="G1859" s="246"/>
      <c r="H1859" s="246"/>
      <c r="I1859" s="212"/>
      <c r="K1859"/>
      <c r="L1859"/>
      <c r="M1859"/>
    </row>
    <row r="1860" spans="1:13" s="14" customFormat="1" ht="16.5" customHeight="1">
      <c r="A1860" s="647" t="s">
        <v>1008</v>
      </c>
      <c r="B1860" s="647"/>
      <c r="C1860" s="647"/>
      <c r="D1860" s="647"/>
      <c r="E1860" s="647"/>
      <c r="F1860" s="647"/>
      <c r="G1860" s="647"/>
      <c r="H1860" s="647"/>
      <c r="I1860" s="647"/>
      <c r="K1860"/>
      <c r="L1860"/>
      <c r="M1860"/>
    </row>
    <row r="1861" spans="1:13" s="14" customFormat="1" ht="16.5" customHeight="1">
      <c r="A1861" s="647" t="s">
        <v>1009</v>
      </c>
      <c r="B1861" s="647"/>
      <c r="C1861" s="647"/>
      <c r="D1861" s="647"/>
      <c r="E1861" s="647"/>
      <c r="F1861" s="647"/>
      <c r="G1861" s="647"/>
      <c r="H1861" s="647"/>
      <c r="I1861" s="647"/>
      <c r="K1861"/>
      <c r="L1861"/>
      <c r="M1861"/>
    </row>
    <row r="1862" spans="1:13" s="14" customFormat="1" ht="16.5" customHeight="1">
      <c r="A1862" s="647" t="s">
        <v>1010</v>
      </c>
      <c r="B1862" s="647"/>
      <c r="C1862" s="647"/>
      <c r="D1862" s="647"/>
      <c r="E1862" s="647"/>
      <c r="F1862" s="647"/>
      <c r="G1862" s="647"/>
      <c r="H1862" s="647"/>
      <c r="I1862" s="647"/>
      <c r="K1862"/>
      <c r="L1862"/>
      <c r="M1862"/>
    </row>
    <row r="1863" spans="1:13" s="14" customFormat="1" ht="16.5" customHeight="1">
      <c r="A1863" s="647" t="s">
        <v>1011</v>
      </c>
      <c r="B1863" s="647"/>
      <c r="C1863" s="647"/>
      <c r="D1863" s="647"/>
      <c r="E1863" s="647"/>
      <c r="F1863" s="647"/>
      <c r="G1863" s="647"/>
      <c r="H1863" s="647"/>
      <c r="I1863" s="647"/>
      <c r="K1863"/>
      <c r="L1863"/>
      <c r="M1863"/>
    </row>
    <row r="1864" spans="1:13" s="14" customFormat="1" ht="16.5" customHeight="1">
      <c r="A1864" s="647" t="s">
        <v>1012</v>
      </c>
      <c r="B1864" s="647"/>
      <c r="C1864" s="647"/>
      <c r="D1864" s="647"/>
      <c r="E1864" s="647"/>
      <c r="F1864" s="647"/>
      <c r="G1864" s="647"/>
      <c r="H1864" s="647"/>
      <c r="I1864" s="647"/>
      <c r="K1864"/>
      <c r="L1864"/>
      <c r="M1864"/>
    </row>
    <row r="1865" spans="1:13" s="14" customFormat="1" ht="16.5" customHeight="1">
      <c r="A1865" s="442"/>
      <c r="B1865" s="442"/>
      <c r="C1865" s="442"/>
      <c r="D1865" s="442"/>
      <c r="E1865" s="442"/>
      <c r="F1865" s="442"/>
      <c r="G1865" s="442"/>
      <c r="H1865" s="442"/>
      <c r="I1865" s="185"/>
      <c r="K1865"/>
      <c r="L1865"/>
      <c r="M1865"/>
    </row>
    <row r="1866" spans="1:13" s="14" customFormat="1" ht="16.5" customHeight="1">
      <c r="A1866" s="632" t="s">
        <v>415</v>
      </c>
      <c r="B1866" s="632"/>
      <c r="C1866" s="632"/>
      <c r="D1866" s="632"/>
      <c r="E1866" s="632"/>
      <c r="F1866" s="632"/>
      <c r="G1866" s="632"/>
      <c r="H1866" s="632"/>
      <c r="I1866" s="632"/>
      <c r="K1866"/>
      <c r="L1866"/>
      <c r="M1866"/>
    </row>
    <row r="1867" spans="1:13" s="14" customFormat="1" ht="16.5" customHeight="1">
      <c r="A1867" s="435"/>
      <c r="B1867" s="435"/>
      <c r="C1867" s="435"/>
      <c r="D1867" s="435"/>
      <c r="E1867" s="609" t="s">
        <v>81</v>
      </c>
      <c r="F1867" s="435"/>
      <c r="G1867" s="435"/>
      <c r="H1867" s="435"/>
      <c r="I1867" s="435"/>
      <c r="K1867"/>
      <c r="L1867"/>
      <c r="M1867"/>
    </row>
    <row r="1868" spans="1:13" s="14" customFormat="1" ht="18" customHeight="1">
      <c r="A1868" s="161"/>
      <c r="B1868" s="183"/>
      <c r="C1868" s="12"/>
      <c r="D1868" s="450"/>
      <c r="E1868" s="609"/>
      <c r="F1868" s="450"/>
      <c r="G1868" s="161"/>
      <c r="H1868" s="450"/>
      <c r="I1868" s="450"/>
      <c r="K1868"/>
      <c r="L1868"/>
      <c r="M1868"/>
    </row>
    <row r="1869" spans="1:13" s="14" customFormat="1" ht="17.25" customHeight="1">
      <c r="A1869" s="468" t="s">
        <v>44</v>
      </c>
      <c r="B1869" s="610" t="s">
        <v>45</v>
      </c>
      <c r="C1869" s="611"/>
      <c r="D1869" s="332" t="s">
        <v>82</v>
      </c>
      <c r="E1869" s="445" t="s">
        <v>148</v>
      </c>
      <c r="F1869" s="34" t="s">
        <v>83</v>
      </c>
      <c r="G1869" s="614" t="s">
        <v>48</v>
      </c>
      <c r="H1869" s="615"/>
      <c r="I1869" s="616" t="s">
        <v>49</v>
      </c>
      <c r="K1869"/>
      <c r="L1869"/>
      <c r="M1869"/>
    </row>
    <row r="1870" spans="1:13" s="14" customFormat="1" ht="16.5" customHeight="1">
      <c r="A1870" s="484" t="s">
        <v>84</v>
      </c>
      <c r="B1870" s="612"/>
      <c r="C1870" s="613"/>
      <c r="D1870" s="333" t="s">
        <v>568</v>
      </c>
      <c r="E1870" s="35" t="s">
        <v>616</v>
      </c>
      <c r="F1870" s="35" t="s">
        <v>656</v>
      </c>
      <c r="G1870" s="20" t="s">
        <v>51</v>
      </c>
      <c r="H1870" s="20" t="s">
        <v>52</v>
      </c>
      <c r="I1870" s="617"/>
      <c r="K1870"/>
      <c r="L1870"/>
      <c r="M1870"/>
    </row>
    <row r="1871" spans="1:13" s="14" customFormat="1" ht="16.5" customHeight="1">
      <c r="A1871" s="112">
        <v>1</v>
      </c>
      <c r="B1871" s="618">
        <v>2</v>
      </c>
      <c r="C1871" s="619"/>
      <c r="D1871" s="431">
        <v>3</v>
      </c>
      <c r="E1871" s="101">
        <v>4</v>
      </c>
      <c r="F1871" s="101">
        <v>5</v>
      </c>
      <c r="G1871" s="101">
        <v>6</v>
      </c>
      <c r="H1871" s="101">
        <v>7</v>
      </c>
      <c r="I1871" s="112">
        <v>8</v>
      </c>
      <c r="K1871"/>
      <c r="L1871"/>
      <c r="M1871"/>
    </row>
    <row r="1872" spans="1:13" s="14" customFormat="1" ht="16.5" customHeight="1">
      <c r="A1872" s="53">
        <v>111</v>
      </c>
      <c r="B1872" s="624" t="s">
        <v>179</v>
      </c>
      <c r="C1872" s="625"/>
      <c r="D1872" s="5">
        <f>D669</f>
        <v>101751.56</v>
      </c>
      <c r="E1872" s="5">
        <f>E669</f>
        <v>162459.07999999999</v>
      </c>
      <c r="F1872" s="5">
        <f>F669</f>
        <v>122181.62</v>
      </c>
      <c r="G1872" s="58">
        <f t="shared" ref="G1872:G1877" si="167">F1872/D1872</f>
        <v>1.2007837521115154</v>
      </c>
      <c r="H1872" s="59">
        <f t="shared" ref="H1872:H1877" si="168">F1872/E1872</f>
        <v>0.75207627668456578</v>
      </c>
      <c r="I1872" s="59">
        <f>F1872/F1877</f>
        <v>2.5257558198752156E-2</v>
      </c>
      <c r="K1872"/>
      <c r="L1872"/>
      <c r="M1872"/>
    </row>
    <row r="1873" spans="1:13" s="14" customFormat="1" ht="16.5" customHeight="1">
      <c r="A1873" s="53">
        <v>130</v>
      </c>
      <c r="B1873" s="624" t="s">
        <v>180</v>
      </c>
      <c r="C1873" s="625"/>
      <c r="D1873" s="365">
        <f>D963</f>
        <v>893318.11</v>
      </c>
      <c r="E1873" s="228">
        <f>E963</f>
        <v>1127523</v>
      </c>
      <c r="F1873" s="365">
        <f>F963</f>
        <v>899368.64</v>
      </c>
      <c r="G1873" s="58">
        <f t="shared" si="167"/>
        <v>1.0067730967639288</v>
      </c>
      <c r="H1873" s="59">
        <f t="shared" si="168"/>
        <v>0.79764992820545566</v>
      </c>
      <c r="I1873" s="59">
        <f>F1873/F1877</f>
        <v>0.18591876394283016</v>
      </c>
      <c r="K1873"/>
      <c r="L1873"/>
      <c r="M1873"/>
    </row>
    <row r="1874" spans="1:13" s="14" customFormat="1" ht="16.5" customHeight="1">
      <c r="A1874" s="53">
        <v>132</v>
      </c>
      <c r="B1874" s="624" t="s">
        <v>181</v>
      </c>
      <c r="C1874" s="625"/>
      <c r="D1874" s="5">
        <f>D1082</f>
        <v>309563.26</v>
      </c>
      <c r="E1874" s="115">
        <f>E1082</f>
        <v>511040</v>
      </c>
      <c r="F1874" s="5">
        <f>F1082</f>
        <v>407436.21</v>
      </c>
      <c r="G1874" s="58">
        <f t="shared" si="167"/>
        <v>1.3161646185015625</v>
      </c>
      <c r="H1874" s="59">
        <f t="shared" si="168"/>
        <v>0.79726872651847214</v>
      </c>
      <c r="I1874" s="59">
        <f>F1874/F1877</f>
        <v>8.4225792605745489E-2</v>
      </c>
      <c r="K1874"/>
      <c r="L1874"/>
      <c r="M1874"/>
    </row>
    <row r="1875" spans="1:13" s="14" customFormat="1" ht="16.5" customHeight="1">
      <c r="A1875" s="53">
        <v>200</v>
      </c>
      <c r="B1875" s="624" t="s">
        <v>182</v>
      </c>
      <c r="C1875" s="625"/>
      <c r="D1875" s="5">
        <v>0</v>
      </c>
      <c r="E1875" s="126">
        <v>0</v>
      </c>
      <c r="F1875" s="5">
        <v>0</v>
      </c>
      <c r="G1875" s="58" t="e">
        <f t="shared" si="167"/>
        <v>#DIV/0!</v>
      </c>
      <c r="H1875" s="59" t="e">
        <f t="shared" si="168"/>
        <v>#DIV/0!</v>
      </c>
      <c r="I1875" s="59">
        <f>F1875/F1877</f>
        <v>0</v>
      </c>
      <c r="K1875"/>
      <c r="L1875"/>
      <c r="M1875"/>
    </row>
    <row r="1876" spans="1:13" s="14" customFormat="1" ht="16.5" customHeight="1">
      <c r="A1876" s="53">
        <v>300</v>
      </c>
      <c r="B1876" s="624" t="s">
        <v>183</v>
      </c>
      <c r="C1876" s="625"/>
      <c r="D1876" s="5">
        <f>D1320</f>
        <v>4555993.1900000004</v>
      </c>
      <c r="E1876" s="5">
        <f>E1320</f>
        <v>9729410.4800000004</v>
      </c>
      <c r="F1876" s="5">
        <f>F1320</f>
        <v>3408441.56</v>
      </c>
      <c r="G1876" s="58">
        <f t="shared" si="167"/>
        <v>0.74812261955992954</v>
      </c>
      <c r="H1876" s="59">
        <f t="shared" si="168"/>
        <v>0.35032354396049697</v>
      </c>
      <c r="I1876" s="59">
        <f>F1876/F1877</f>
        <v>0.7045978852526722</v>
      </c>
      <c r="K1876"/>
      <c r="L1876"/>
      <c r="M1876"/>
    </row>
    <row r="1877" spans="1:13" s="14" customFormat="1" ht="16.5" customHeight="1">
      <c r="A1877" s="116"/>
      <c r="B1877" s="626" t="s">
        <v>80</v>
      </c>
      <c r="C1877" s="627"/>
      <c r="D1877" s="394">
        <f>D1872+D1873+D1874+D1875+D1876</f>
        <v>5860626.1200000001</v>
      </c>
      <c r="E1877" s="394">
        <f>E1872+E1873+E1874+E1875+E1876</f>
        <v>11530432.560000001</v>
      </c>
      <c r="F1877" s="394">
        <f>F1872+F1873+F1874+F1875+F1876</f>
        <v>4837428.03</v>
      </c>
      <c r="G1877" s="139">
        <f t="shared" si="167"/>
        <v>0.82541147156474814</v>
      </c>
      <c r="H1877" s="108">
        <f t="shared" si="168"/>
        <v>0.41953569433131482</v>
      </c>
      <c r="I1877" s="144">
        <f>SUM(I1872:I1876)</f>
        <v>1</v>
      </c>
      <c r="K1877"/>
      <c r="L1877"/>
      <c r="M1877"/>
    </row>
    <row r="1878" spans="1:13" s="14" customFormat="1" ht="16.5" customHeight="1">
      <c r="A1878" s="140"/>
      <c r="B1878" s="454"/>
      <c r="C1878" s="454"/>
      <c r="D1878" s="245"/>
      <c r="E1878" s="245"/>
      <c r="F1878" s="245"/>
      <c r="G1878" s="142"/>
      <c r="H1878" s="160"/>
      <c r="I1878" s="357"/>
      <c r="K1878"/>
      <c r="L1878"/>
      <c r="M1878"/>
    </row>
    <row r="1879" spans="1:13" s="14" customFormat="1" ht="16.5" customHeight="1">
      <c r="A1879" s="440"/>
      <c r="B1879" s="623" t="s">
        <v>815</v>
      </c>
      <c r="C1879" s="623"/>
      <c r="D1879" s="623"/>
      <c r="E1879" s="623"/>
      <c r="F1879" s="623"/>
      <c r="G1879" s="623"/>
      <c r="H1879" s="623"/>
      <c r="I1879" s="623"/>
      <c r="K1879"/>
      <c r="L1879"/>
      <c r="M1879"/>
    </row>
    <row r="1880" spans="1:13" s="14" customFormat="1" ht="16.5" customHeight="1">
      <c r="A1880" s="623" t="s">
        <v>816</v>
      </c>
      <c r="B1880" s="623"/>
      <c r="C1880" s="623"/>
      <c r="D1880" s="623"/>
      <c r="E1880" s="623"/>
      <c r="F1880" s="623"/>
      <c r="G1880" s="623"/>
      <c r="H1880" s="623"/>
      <c r="I1880" s="623"/>
      <c r="K1880"/>
      <c r="L1880"/>
      <c r="M1880"/>
    </row>
    <row r="1881" spans="1:13" s="14" customFormat="1" ht="16.5" customHeight="1">
      <c r="A1881" s="450" t="s">
        <v>817</v>
      </c>
      <c r="B1881" s="450"/>
      <c r="C1881" s="450"/>
      <c r="D1881" s="450"/>
      <c r="E1881" s="450"/>
      <c r="F1881" s="450"/>
      <c r="G1881" s="450"/>
      <c r="H1881" s="450"/>
      <c r="I1881" s="450"/>
      <c r="K1881"/>
      <c r="L1881"/>
      <c r="M1881"/>
    </row>
    <row r="1882" spans="1:13" s="14" customFormat="1" ht="16.5" customHeight="1">
      <c r="A1882" s="622" t="s">
        <v>818</v>
      </c>
      <c r="B1882" s="622"/>
      <c r="C1882" s="622"/>
      <c r="D1882" s="622"/>
      <c r="E1882" s="622"/>
      <c r="F1882" s="622"/>
      <c r="G1882" s="622"/>
      <c r="H1882" s="622"/>
      <c r="I1882" s="622"/>
      <c r="K1882"/>
      <c r="L1882"/>
      <c r="M1882"/>
    </row>
    <row r="1883" spans="1:13" s="14" customFormat="1" ht="16.5" customHeight="1">
      <c r="A1883" s="450" t="s">
        <v>819</v>
      </c>
      <c r="B1883" s="450"/>
      <c r="C1883" s="450"/>
      <c r="D1883" s="450"/>
      <c r="E1883" s="450"/>
      <c r="F1883" s="450"/>
      <c r="G1883" s="450"/>
      <c r="H1883" s="450"/>
      <c r="I1883" s="450"/>
      <c r="K1883"/>
      <c r="L1883"/>
      <c r="M1883"/>
    </row>
    <row r="1884" spans="1:13" s="14" customFormat="1" ht="16.5" customHeight="1">
      <c r="A1884" s="450" t="s">
        <v>820</v>
      </c>
      <c r="B1884" s="450"/>
      <c r="C1884" s="450"/>
      <c r="D1884" s="450"/>
      <c r="E1884" s="450"/>
      <c r="F1884" s="450"/>
      <c r="G1884" s="450"/>
      <c r="H1884" s="450"/>
      <c r="I1884" s="450"/>
      <c r="K1884"/>
      <c r="L1884"/>
      <c r="M1884"/>
    </row>
    <row r="1885" spans="1:13" s="14" customFormat="1" ht="16.5" customHeight="1">
      <c r="A1885" s="622" t="s">
        <v>821</v>
      </c>
      <c r="B1885" s="622"/>
      <c r="C1885" s="622"/>
      <c r="D1885" s="622"/>
      <c r="E1885" s="622"/>
      <c r="F1885" s="622"/>
      <c r="G1885" s="622"/>
      <c r="H1885" s="622"/>
      <c r="I1885" s="622"/>
      <c r="K1885"/>
      <c r="L1885"/>
      <c r="M1885"/>
    </row>
    <row r="1886" spans="1:13" s="14" customFormat="1" ht="19.5" customHeight="1">
      <c r="A1886" s="450" t="s">
        <v>822</v>
      </c>
      <c r="B1886" s="450"/>
      <c r="C1886" s="450"/>
      <c r="D1886" s="450"/>
      <c r="E1886" s="450"/>
      <c r="F1886" s="450"/>
      <c r="G1886" s="450"/>
      <c r="H1886" s="450"/>
      <c r="I1886" s="450"/>
      <c r="K1886"/>
      <c r="L1886"/>
      <c r="M1886"/>
    </row>
    <row r="1887" spans="1:13" s="14" customFormat="1" ht="16.5" customHeight="1">
      <c r="A1887" s="450" t="s">
        <v>823</v>
      </c>
      <c r="B1887" s="450"/>
      <c r="C1887" s="450"/>
      <c r="D1887" s="450"/>
      <c r="E1887" s="450"/>
      <c r="F1887" s="450"/>
      <c r="G1887" s="450"/>
      <c r="H1887" s="450"/>
      <c r="I1887" s="450"/>
      <c r="K1887"/>
      <c r="L1887"/>
      <c r="M1887"/>
    </row>
    <row r="1888" spans="1:13" s="14" customFormat="1" ht="17.25" customHeight="1">
      <c r="A1888" s="622" t="s">
        <v>446</v>
      </c>
      <c r="B1888" s="622"/>
      <c r="C1888" s="622"/>
      <c r="D1888" s="622"/>
      <c r="E1888" s="622"/>
      <c r="F1888" s="622"/>
      <c r="G1888" s="622"/>
      <c r="H1888" s="622"/>
      <c r="I1888" s="622"/>
      <c r="K1888"/>
      <c r="L1888"/>
      <c r="M1888"/>
    </row>
    <row r="1889" spans="1:13" s="14" customFormat="1" ht="16.5" customHeight="1">
      <c r="A1889" s="450" t="s">
        <v>824</v>
      </c>
      <c r="B1889" s="450"/>
      <c r="C1889" s="450"/>
      <c r="D1889" s="450"/>
      <c r="E1889" s="450"/>
      <c r="F1889" s="450"/>
      <c r="G1889" s="450"/>
      <c r="H1889" s="450"/>
      <c r="I1889" s="450"/>
      <c r="K1889"/>
      <c r="L1889"/>
      <c r="M1889"/>
    </row>
    <row r="1890" spans="1:13" s="14" customFormat="1" ht="15" customHeight="1">
      <c r="A1890" s="450" t="s">
        <v>825</v>
      </c>
      <c r="B1890" s="450"/>
      <c r="C1890" s="450"/>
      <c r="D1890" s="450"/>
      <c r="E1890" s="450"/>
      <c r="F1890" s="450"/>
      <c r="G1890" s="450"/>
      <c r="H1890" s="450"/>
      <c r="I1890" s="450"/>
      <c r="K1890"/>
      <c r="L1890"/>
      <c r="M1890"/>
    </row>
    <row r="1891" spans="1:13" s="14" customFormat="1" ht="15" customHeight="1">
      <c r="A1891" s="622"/>
      <c r="B1891" s="622"/>
      <c r="C1891" s="622"/>
      <c r="D1891" s="622"/>
      <c r="E1891" s="622"/>
      <c r="F1891" s="622"/>
      <c r="G1891" s="622"/>
      <c r="H1891" s="622"/>
      <c r="I1891" s="622"/>
      <c r="K1891"/>
      <c r="L1891"/>
      <c r="M1891"/>
    </row>
    <row r="1892" spans="1:13" s="14" customFormat="1" ht="15" customHeight="1">
      <c r="A1892" s="435"/>
      <c r="B1892" s="435"/>
      <c r="C1892" s="435"/>
      <c r="D1892" s="435"/>
      <c r="E1892" s="435"/>
      <c r="F1892" s="435"/>
      <c r="G1892" s="435"/>
      <c r="H1892" s="435"/>
      <c r="I1892" s="435"/>
      <c r="K1892"/>
      <c r="L1892"/>
      <c r="M1892"/>
    </row>
    <row r="1893" spans="1:13" s="14" customFormat="1" ht="15" customHeight="1">
      <c r="A1893" s="435"/>
      <c r="B1893" s="435"/>
      <c r="C1893" s="435"/>
      <c r="D1893" s="435"/>
      <c r="E1893" s="435"/>
      <c r="F1893" s="435"/>
      <c r="G1893" s="435"/>
      <c r="H1893" s="435"/>
      <c r="I1893" s="435"/>
      <c r="K1893"/>
      <c r="L1893"/>
      <c r="M1893"/>
    </row>
    <row r="1894" spans="1:13" s="14" customFormat="1" ht="15" customHeight="1">
      <c r="A1894" s="435"/>
      <c r="B1894" s="435"/>
      <c r="C1894" s="435"/>
      <c r="D1894" s="435"/>
      <c r="E1894" s="435"/>
      <c r="F1894" s="435"/>
      <c r="G1894" s="435"/>
      <c r="H1894" s="435"/>
      <c r="I1894" s="435"/>
      <c r="K1894"/>
      <c r="L1894"/>
      <c r="M1894"/>
    </row>
    <row r="1895" spans="1:13" s="14" customFormat="1" ht="15" customHeight="1">
      <c r="A1895" s="435"/>
      <c r="B1895" s="435"/>
      <c r="C1895" s="435"/>
      <c r="D1895" s="435"/>
      <c r="E1895" s="435"/>
      <c r="F1895" s="435"/>
      <c r="G1895" s="435"/>
      <c r="H1895" s="435"/>
      <c r="I1895" s="435"/>
      <c r="K1895"/>
      <c r="L1895"/>
      <c r="M1895"/>
    </row>
    <row r="1896" spans="1:13" s="14" customFormat="1" ht="15" customHeight="1">
      <c r="A1896" s="596"/>
      <c r="B1896" s="596"/>
      <c r="C1896" s="596"/>
      <c r="D1896" s="596"/>
      <c r="E1896" s="596"/>
      <c r="F1896" s="596"/>
      <c r="G1896" s="596"/>
      <c r="H1896" s="596"/>
      <c r="I1896" s="596"/>
      <c r="K1896" s="598"/>
      <c r="L1896" s="598"/>
      <c r="M1896" s="598"/>
    </row>
    <row r="1897" spans="1:13" s="14" customFormat="1" ht="15" customHeight="1">
      <c r="A1897" s="435"/>
      <c r="B1897" s="435"/>
      <c r="C1897" s="435"/>
      <c r="D1897" s="435"/>
      <c r="E1897" s="435"/>
      <c r="F1897" s="435"/>
      <c r="G1897" s="435"/>
      <c r="H1897" s="435"/>
      <c r="I1897" s="435"/>
      <c r="K1897"/>
      <c r="L1897"/>
      <c r="M1897"/>
    </row>
    <row r="1898" spans="1:13" s="14" customFormat="1" ht="15" customHeight="1">
      <c r="A1898" s="435"/>
      <c r="B1898" s="435"/>
      <c r="C1898" s="435"/>
      <c r="D1898" s="435"/>
      <c r="E1898" s="435"/>
      <c r="F1898" s="435"/>
      <c r="G1898" s="435"/>
      <c r="H1898" s="435"/>
      <c r="I1898" s="435"/>
      <c r="K1898"/>
      <c r="L1898"/>
      <c r="M1898"/>
    </row>
    <row r="1899" spans="1:13" s="14" customFormat="1" ht="15" customHeight="1">
      <c r="A1899" s="435"/>
      <c r="B1899" s="435"/>
      <c r="C1899" s="435"/>
      <c r="D1899" s="435"/>
      <c r="E1899" s="435"/>
      <c r="F1899" s="435"/>
      <c r="G1899" s="435"/>
      <c r="H1899" s="435"/>
      <c r="I1899" s="435"/>
      <c r="K1899"/>
      <c r="L1899"/>
      <c r="M1899"/>
    </row>
    <row r="1900" spans="1:13" s="14" customFormat="1" ht="15" customHeight="1">
      <c r="A1900" s="435"/>
      <c r="B1900" s="435"/>
      <c r="C1900" s="435"/>
      <c r="D1900" s="435"/>
      <c r="E1900" s="435"/>
      <c r="F1900" s="435"/>
      <c r="G1900" s="435"/>
      <c r="H1900" s="435"/>
      <c r="I1900" s="435"/>
      <c r="K1900"/>
      <c r="L1900"/>
      <c r="M1900"/>
    </row>
    <row r="1901" spans="1:13" s="14" customFormat="1" ht="15" customHeight="1">
      <c r="A1901" s="435"/>
      <c r="B1901" s="435"/>
      <c r="C1901" s="435"/>
      <c r="D1901" s="435"/>
      <c r="E1901" s="435"/>
      <c r="F1901" s="435"/>
      <c r="G1901" s="435"/>
      <c r="H1901" s="435"/>
      <c r="I1901" s="193">
        <v>32</v>
      </c>
      <c r="K1901"/>
      <c r="L1901"/>
      <c r="M1901"/>
    </row>
    <row r="1902" spans="1:13" s="14" customFormat="1" ht="16.5" customHeight="1">
      <c r="A1902" s="435"/>
      <c r="B1902" s="435"/>
      <c r="C1902" s="435"/>
      <c r="D1902" s="435"/>
      <c r="E1902" s="435"/>
      <c r="F1902" s="435"/>
      <c r="G1902" s="435"/>
      <c r="H1902" s="435"/>
      <c r="I1902" s="435"/>
      <c r="K1902"/>
      <c r="L1902"/>
      <c r="M1902"/>
    </row>
    <row r="1903" spans="1:13" s="14" customFormat="1" ht="16.5" customHeight="1">
      <c r="A1903" s="435"/>
      <c r="B1903" s="435"/>
      <c r="C1903" s="435"/>
      <c r="D1903" s="435"/>
      <c r="E1903" s="435"/>
      <c r="F1903" s="435"/>
      <c r="G1903" s="435"/>
      <c r="H1903" s="435"/>
      <c r="I1903" s="435"/>
      <c r="K1903"/>
      <c r="L1903"/>
      <c r="M1903"/>
    </row>
    <row r="1904" spans="1:13" s="14" customFormat="1" ht="16.5" customHeight="1">
      <c r="A1904" s="630" t="s">
        <v>421</v>
      </c>
      <c r="B1904" s="630"/>
      <c r="C1904" s="630"/>
      <c r="D1904" s="630"/>
      <c r="E1904" s="630"/>
      <c r="F1904" s="261"/>
      <c r="G1904" s="261"/>
      <c r="H1904" s="227"/>
      <c r="I1904" s="212"/>
      <c r="K1904"/>
      <c r="L1904"/>
      <c r="M1904"/>
    </row>
    <row r="1905" spans="1:13" s="14" customFormat="1" ht="16.5" customHeight="1">
      <c r="A1905" s="444"/>
      <c r="B1905" s="444"/>
      <c r="C1905" s="444"/>
      <c r="D1905" s="444"/>
      <c r="E1905" s="444"/>
      <c r="F1905" s="261"/>
      <c r="G1905" s="261"/>
      <c r="H1905" s="227"/>
      <c r="I1905" s="212"/>
      <c r="K1905"/>
      <c r="L1905"/>
      <c r="M1905"/>
    </row>
    <row r="1906" spans="1:13" s="14" customFormat="1" ht="16.5" customHeight="1">
      <c r="A1906" s="439"/>
      <c r="B1906" s="628" t="s">
        <v>826</v>
      </c>
      <c r="C1906" s="628"/>
      <c r="D1906" s="628"/>
      <c r="E1906" s="628"/>
      <c r="F1906" s="628"/>
      <c r="G1906" s="628"/>
      <c r="H1906" s="628"/>
      <c r="I1906" s="628"/>
      <c r="K1906"/>
      <c r="L1906"/>
      <c r="M1906"/>
    </row>
    <row r="1907" spans="1:13" s="14" customFormat="1" ht="16.5" customHeight="1">
      <c r="A1907" s="439"/>
      <c r="B1907" s="439"/>
      <c r="C1907" s="439"/>
      <c r="D1907" s="439"/>
      <c r="E1907" s="439"/>
      <c r="F1907" s="439"/>
      <c r="G1907" s="439"/>
      <c r="H1907" s="439"/>
      <c r="I1907" s="439"/>
      <c r="K1907"/>
      <c r="L1907"/>
      <c r="M1907"/>
    </row>
    <row r="1908" spans="1:13" s="14" customFormat="1" ht="16.5" customHeight="1">
      <c r="A1908" s="672" t="s">
        <v>413</v>
      </c>
      <c r="B1908" s="672"/>
      <c r="C1908" s="672"/>
      <c r="D1908" s="672"/>
      <c r="E1908" s="672"/>
      <c r="F1908" s="672"/>
      <c r="G1908" s="672"/>
      <c r="H1908" s="672"/>
      <c r="I1908" s="672"/>
      <c r="K1908"/>
      <c r="L1908"/>
      <c r="M1908"/>
    </row>
    <row r="1909" spans="1:13" s="14" customFormat="1" ht="16.5" customHeight="1">
      <c r="A1909" s="435"/>
      <c r="B1909" s="435"/>
      <c r="C1909" s="435"/>
      <c r="D1909" s="435"/>
      <c r="E1909" s="609" t="s">
        <v>81</v>
      </c>
      <c r="F1909" s="435"/>
      <c r="G1909" s="435"/>
      <c r="H1909" s="435"/>
      <c r="I1909" s="435"/>
      <c r="K1909"/>
      <c r="L1909"/>
      <c r="M1909"/>
    </row>
    <row r="1910" spans="1:13" s="14" customFormat="1" ht="16.5" customHeight="1">
      <c r="A1910" s="161"/>
      <c r="B1910" s="183"/>
      <c r="C1910" s="12"/>
      <c r="D1910" s="450"/>
      <c r="E1910" s="609"/>
      <c r="F1910" s="450"/>
      <c r="G1910" s="161"/>
      <c r="H1910" s="450"/>
      <c r="I1910" s="450"/>
      <c r="K1910"/>
      <c r="L1910"/>
      <c r="M1910"/>
    </row>
    <row r="1911" spans="1:13" s="14" customFormat="1" ht="12" customHeight="1">
      <c r="A1911" s="468" t="s">
        <v>44</v>
      </c>
      <c r="B1911" s="610" t="s">
        <v>45</v>
      </c>
      <c r="C1911" s="611"/>
      <c r="D1911" s="332" t="s">
        <v>82</v>
      </c>
      <c r="E1911" s="445" t="s">
        <v>148</v>
      </c>
      <c r="F1911" s="34" t="s">
        <v>83</v>
      </c>
      <c r="G1911" s="614" t="s">
        <v>48</v>
      </c>
      <c r="H1911" s="615"/>
      <c r="I1911" s="616" t="s">
        <v>49</v>
      </c>
      <c r="K1911"/>
      <c r="L1911"/>
      <c r="M1911"/>
    </row>
    <row r="1912" spans="1:13" s="14" customFormat="1" ht="16.5" customHeight="1">
      <c r="A1912" s="484" t="s">
        <v>84</v>
      </c>
      <c r="B1912" s="612"/>
      <c r="C1912" s="613"/>
      <c r="D1912" s="333" t="s">
        <v>568</v>
      </c>
      <c r="E1912" s="35" t="s">
        <v>616</v>
      </c>
      <c r="F1912" s="35" t="s">
        <v>656</v>
      </c>
      <c r="G1912" s="20" t="s">
        <v>51</v>
      </c>
      <c r="H1912" s="20" t="s">
        <v>52</v>
      </c>
      <c r="I1912" s="617"/>
      <c r="K1912"/>
      <c r="L1912"/>
      <c r="M1912"/>
    </row>
    <row r="1913" spans="1:13" s="14" customFormat="1" ht="16.5" customHeight="1">
      <c r="A1913" s="112">
        <v>1</v>
      </c>
      <c r="B1913" s="618">
        <v>2</v>
      </c>
      <c r="C1913" s="619"/>
      <c r="D1913" s="431">
        <v>3</v>
      </c>
      <c r="E1913" s="101">
        <v>4</v>
      </c>
      <c r="F1913" s="101">
        <v>5</v>
      </c>
      <c r="G1913" s="101">
        <v>6</v>
      </c>
      <c r="H1913" s="101">
        <v>7</v>
      </c>
      <c r="I1913" s="112">
        <v>8</v>
      </c>
      <c r="K1913"/>
      <c r="L1913"/>
      <c r="M1913"/>
    </row>
    <row r="1914" spans="1:13" s="14" customFormat="1" ht="16.5" customHeight="1">
      <c r="A1914" s="53">
        <v>111</v>
      </c>
      <c r="B1914" s="624" t="s">
        <v>179</v>
      </c>
      <c r="C1914" s="625"/>
      <c r="D1914" s="5">
        <f>D670</f>
        <v>287028.2</v>
      </c>
      <c r="E1914" s="383">
        <f>E670</f>
        <v>442428</v>
      </c>
      <c r="F1914" s="5">
        <f>F670</f>
        <v>329735.74</v>
      </c>
      <c r="G1914" s="58">
        <f t="shared" ref="G1914:G1919" si="169">F1914/D1914</f>
        <v>1.1487921395876781</v>
      </c>
      <c r="H1914" s="59">
        <f t="shared" ref="H1914:H1919" si="170">F1914/E1914</f>
        <v>0.74528678112596847</v>
      </c>
      <c r="I1914" s="59">
        <f>F1914/F1919</f>
        <v>0.93236587036491636</v>
      </c>
      <c r="K1914"/>
      <c r="L1914"/>
      <c r="M1914"/>
    </row>
    <row r="1915" spans="1:13" s="14" customFormat="1" ht="16.5" customHeight="1">
      <c r="A1915" s="53">
        <v>130</v>
      </c>
      <c r="B1915" s="624" t="s">
        <v>180</v>
      </c>
      <c r="C1915" s="625"/>
      <c r="D1915" s="365">
        <f>D964</f>
        <v>42210.12</v>
      </c>
      <c r="E1915" s="390">
        <f>E964</f>
        <v>46500</v>
      </c>
      <c r="F1915" s="365">
        <f>F964</f>
        <v>14908.91</v>
      </c>
      <c r="G1915" s="58">
        <f t="shared" si="169"/>
        <v>0.3532070034389857</v>
      </c>
      <c r="H1915" s="59">
        <f t="shared" si="170"/>
        <v>0.3206217204301075</v>
      </c>
      <c r="I1915" s="59">
        <f>F1915/F1919</f>
        <v>4.2156664146695791E-2</v>
      </c>
      <c r="K1915"/>
      <c r="L1915"/>
      <c r="M1915"/>
    </row>
    <row r="1916" spans="1:13" s="14" customFormat="1" ht="16.5" customHeight="1">
      <c r="A1916" s="53">
        <v>132</v>
      </c>
      <c r="B1916" s="624" t="s">
        <v>181</v>
      </c>
      <c r="C1916" s="625"/>
      <c r="D1916" s="5">
        <f>D1083</f>
        <v>15695.88</v>
      </c>
      <c r="E1916" s="391">
        <f>E1083</f>
        <v>19500</v>
      </c>
      <c r="F1916" s="5">
        <f>F1083</f>
        <v>9010.23</v>
      </c>
      <c r="G1916" s="58">
        <f t="shared" si="169"/>
        <v>0.57405064258901062</v>
      </c>
      <c r="H1916" s="59">
        <f t="shared" si="170"/>
        <v>0.46206307692307691</v>
      </c>
      <c r="I1916" s="59">
        <f>F1916/F1919</f>
        <v>2.5477465488388005E-2</v>
      </c>
      <c r="K1916"/>
      <c r="L1916"/>
      <c r="M1916"/>
    </row>
    <row r="1917" spans="1:13" s="14" customFormat="1" ht="16.5" customHeight="1">
      <c r="A1917" s="53">
        <v>200</v>
      </c>
      <c r="B1917" s="624" t="s">
        <v>182</v>
      </c>
      <c r="C1917" s="625"/>
      <c r="D1917" s="5">
        <v>0</v>
      </c>
      <c r="E1917" s="392">
        <v>0</v>
      </c>
      <c r="F1917" s="5">
        <v>0</v>
      </c>
      <c r="G1917" s="58" t="e">
        <f t="shared" si="169"/>
        <v>#DIV/0!</v>
      </c>
      <c r="H1917" s="59" t="e">
        <f t="shared" si="170"/>
        <v>#DIV/0!</v>
      </c>
      <c r="I1917" s="59">
        <f>F1917/F1919</f>
        <v>0</v>
      </c>
      <c r="K1917"/>
      <c r="L1917"/>
      <c r="M1917"/>
    </row>
    <row r="1918" spans="1:13" s="14" customFormat="1" ht="16.5" customHeight="1">
      <c r="A1918" s="53">
        <v>300</v>
      </c>
      <c r="B1918" s="624" t="s">
        <v>183</v>
      </c>
      <c r="C1918" s="625"/>
      <c r="D1918" s="5">
        <f>D1321</f>
        <v>0</v>
      </c>
      <c r="E1918" s="383">
        <f>E1321</f>
        <v>0</v>
      </c>
      <c r="F1918" s="5">
        <f>F1321</f>
        <v>0</v>
      </c>
      <c r="G1918" s="58" t="e">
        <f t="shared" si="169"/>
        <v>#DIV/0!</v>
      </c>
      <c r="H1918" s="59" t="e">
        <f t="shared" si="170"/>
        <v>#DIV/0!</v>
      </c>
      <c r="I1918" s="59">
        <f>F1918/F1919</f>
        <v>0</v>
      </c>
      <c r="K1918"/>
      <c r="L1918"/>
      <c r="M1918"/>
    </row>
    <row r="1919" spans="1:13" s="14" customFormat="1" ht="16.5" customHeight="1">
      <c r="A1919" s="116"/>
      <c r="B1919" s="626" t="s">
        <v>80</v>
      </c>
      <c r="C1919" s="627"/>
      <c r="D1919" s="335">
        <f>D1914+D1915+D1916+D1917+D1918</f>
        <v>344934.2</v>
      </c>
      <c r="E1919" s="335">
        <f t="shared" ref="E1919:F1919" si="171">E1914+E1915+E1916+E1917+E1918</f>
        <v>508428</v>
      </c>
      <c r="F1919" s="335">
        <f t="shared" si="171"/>
        <v>353654.87999999995</v>
      </c>
      <c r="G1919" s="139">
        <f t="shared" si="169"/>
        <v>1.0252821552632356</v>
      </c>
      <c r="H1919" s="108">
        <f t="shared" si="170"/>
        <v>0.69558497958412979</v>
      </c>
      <c r="I1919" s="144">
        <f>SUM(I1914:I1918)</f>
        <v>1.0000000000000002</v>
      </c>
      <c r="K1919"/>
      <c r="L1919"/>
      <c r="M1919"/>
    </row>
    <row r="1920" spans="1:13" s="14" customFormat="1" ht="16.5" customHeight="1">
      <c r="A1920" s="140"/>
      <c r="B1920" s="494"/>
      <c r="C1920" s="252"/>
      <c r="D1920" s="252"/>
      <c r="E1920" s="130"/>
      <c r="F1920" s="131"/>
      <c r="G1920" s="132"/>
      <c r="H1920" s="225"/>
      <c r="I1920" s="212"/>
      <c r="K1920"/>
      <c r="L1920"/>
      <c r="M1920"/>
    </row>
    <row r="1921" spans="1:14" s="14" customFormat="1" ht="16.5" customHeight="1">
      <c r="A1921" s="440"/>
      <c r="B1921" s="623" t="s">
        <v>827</v>
      </c>
      <c r="C1921" s="623"/>
      <c r="D1921" s="623"/>
      <c r="E1921" s="623"/>
      <c r="F1921" s="623"/>
      <c r="G1921" s="623"/>
      <c r="H1921" s="623"/>
      <c r="I1921" s="623"/>
      <c r="K1921"/>
      <c r="L1921"/>
      <c r="M1921"/>
    </row>
    <row r="1922" spans="1:14" s="14" customFormat="1" ht="16.5" customHeight="1">
      <c r="A1922" s="623" t="s">
        <v>828</v>
      </c>
      <c r="B1922" s="623"/>
      <c r="C1922" s="623"/>
      <c r="D1922" s="623"/>
      <c r="E1922" s="623"/>
      <c r="F1922" s="623"/>
      <c r="G1922" s="623"/>
      <c r="H1922" s="623"/>
      <c r="I1922" s="623"/>
      <c r="K1922"/>
      <c r="L1922"/>
      <c r="M1922"/>
    </row>
    <row r="1923" spans="1:14" s="14" customFormat="1" ht="16.5" customHeight="1">
      <c r="A1923" s="440"/>
      <c r="B1923" s="440"/>
      <c r="C1923" s="440"/>
      <c r="D1923" s="440"/>
      <c r="E1923" s="440"/>
      <c r="F1923" s="440"/>
      <c r="G1923" s="440"/>
      <c r="H1923" s="440"/>
      <c r="I1923" s="440"/>
      <c r="K1923"/>
      <c r="L1923"/>
      <c r="M1923"/>
    </row>
    <row r="1924" spans="1:14" s="14" customFormat="1" ht="16.5" customHeight="1">
      <c r="A1924" s="440"/>
      <c r="B1924" s="440"/>
      <c r="C1924" s="440"/>
      <c r="D1924" s="440"/>
      <c r="E1924" s="440"/>
      <c r="F1924" s="440"/>
      <c r="G1924" s="440"/>
      <c r="H1924" s="440"/>
      <c r="I1924" s="440"/>
      <c r="K1924"/>
      <c r="L1924"/>
      <c r="M1924"/>
    </row>
    <row r="1925" spans="1:14" s="14" customFormat="1" ht="16.5" customHeight="1">
      <c r="A1925" s="440"/>
      <c r="B1925" s="440"/>
      <c r="C1925" s="440"/>
      <c r="D1925" s="440"/>
      <c r="E1925" s="440"/>
      <c r="F1925" s="440"/>
      <c r="G1925" s="440"/>
      <c r="H1925" s="440"/>
      <c r="I1925" s="185"/>
      <c r="K1925"/>
      <c r="L1925"/>
      <c r="M1925"/>
    </row>
    <row r="1926" spans="1:14" s="14" customFormat="1" ht="16.5" customHeight="1">
      <c r="A1926" s="623" t="s">
        <v>829</v>
      </c>
      <c r="B1926" s="623"/>
      <c r="C1926" s="623"/>
      <c r="D1926" s="623"/>
      <c r="E1926" s="623"/>
      <c r="F1926" s="623"/>
      <c r="G1926" s="623"/>
      <c r="H1926" s="623"/>
      <c r="I1926" s="623"/>
      <c r="K1926"/>
      <c r="L1926"/>
      <c r="M1926"/>
    </row>
    <row r="1927" spans="1:14" s="14" customFormat="1" ht="16.5" customHeight="1">
      <c r="A1927" s="622" t="s">
        <v>830</v>
      </c>
      <c r="B1927" s="622"/>
      <c r="C1927" s="622"/>
      <c r="D1927" s="622"/>
      <c r="E1927" s="622"/>
      <c r="F1927" s="622"/>
      <c r="G1927" s="622"/>
      <c r="H1927" s="622"/>
      <c r="I1927" s="622"/>
      <c r="K1927"/>
      <c r="L1927"/>
      <c r="M1927"/>
    </row>
    <row r="1928" spans="1:14" s="14" customFormat="1" ht="16.5" customHeight="1">
      <c r="A1928" s="640" t="s">
        <v>831</v>
      </c>
      <c r="B1928" s="640"/>
      <c r="C1928" s="640"/>
      <c r="D1928" s="640"/>
      <c r="E1928" s="640"/>
      <c r="F1928" s="640"/>
      <c r="G1928" s="640"/>
      <c r="H1928" s="640"/>
      <c r="I1928" s="640"/>
      <c r="K1928"/>
      <c r="L1928"/>
      <c r="M1928"/>
    </row>
    <row r="1929" spans="1:14" s="14" customFormat="1" ht="16.5" customHeight="1">
      <c r="A1929" s="622" t="s">
        <v>832</v>
      </c>
      <c r="B1929" s="622"/>
      <c r="C1929" s="622"/>
      <c r="D1929" s="622"/>
      <c r="E1929" s="622"/>
      <c r="F1929" s="622"/>
      <c r="G1929" s="622"/>
      <c r="H1929" s="622"/>
      <c r="I1929" s="622"/>
      <c r="K1929"/>
      <c r="L1929"/>
      <c r="M1929"/>
    </row>
    <row r="1930" spans="1:14" s="14" customFormat="1" ht="16.5" customHeight="1">
      <c r="A1930" s="622" t="s">
        <v>833</v>
      </c>
      <c r="B1930" s="622"/>
      <c r="C1930" s="622"/>
      <c r="D1930" s="622"/>
      <c r="E1930" s="622"/>
      <c r="F1930" s="622"/>
      <c r="G1930" s="622"/>
      <c r="H1930" s="622"/>
      <c r="I1930" s="622"/>
      <c r="K1930"/>
      <c r="L1930"/>
      <c r="M1930"/>
    </row>
    <row r="1931" spans="1:14" s="14" customFormat="1" ht="16.5" customHeight="1">
      <c r="A1931" s="622" t="s">
        <v>834</v>
      </c>
      <c r="B1931" s="622"/>
      <c r="C1931" s="622"/>
      <c r="D1931" s="622"/>
      <c r="E1931" s="622"/>
      <c r="F1931" s="622"/>
      <c r="G1931" s="622"/>
      <c r="H1931" s="622"/>
      <c r="I1931" s="622"/>
      <c r="K1931"/>
      <c r="L1931"/>
      <c r="M1931"/>
    </row>
    <row r="1932" spans="1:14" s="14" customFormat="1" ht="16.5" customHeight="1">
      <c r="A1932" s="622" t="s">
        <v>835</v>
      </c>
      <c r="B1932" s="622"/>
      <c r="C1932" s="622"/>
      <c r="D1932" s="622"/>
      <c r="E1932" s="622"/>
      <c r="F1932" s="622"/>
      <c r="G1932" s="622"/>
      <c r="H1932" s="622"/>
      <c r="I1932" s="622"/>
      <c r="K1932"/>
      <c r="L1932"/>
      <c r="M1932"/>
    </row>
    <row r="1933" spans="1:14" s="14" customFormat="1" ht="19.5" customHeight="1">
      <c r="A1933" s="622" t="s">
        <v>836</v>
      </c>
      <c r="B1933" s="622"/>
      <c r="C1933" s="622"/>
      <c r="D1933" s="622"/>
      <c r="E1933" s="622"/>
      <c r="F1933" s="622"/>
      <c r="G1933" s="622"/>
      <c r="H1933" s="622"/>
      <c r="I1933" s="622"/>
      <c r="K1933"/>
      <c r="L1933"/>
      <c r="M1933"/>
    </row>
    <row r="1934" spans="1:14" s="14" customFormat="1" ht="16.5" customHeight="1">
      <c r="A1934" s="622" t="s">
        <v>837</v>
      </c>
      <c r="B1934" s="622"/>
      <c r="C1934" s="622"/>
      <c r="D1934" s="622"/>
      <c r="E1934" s="622"/>
      <c r="F1934" s="622"/>
      <c r="G1934" s="622"/>
      <c r="H1934" s="622"/>
      <c r="I1934" s="622"/>
      <c r="K1934"/>
      <c r="L1934"/>
      <c r="M1934"/>
      <c r="N1934"/>
    </row>
    <row r="1935" spans="1:14" s="14" customFormat="1" ht="16.5" customHeight="1">
      <c r="A1935" s="435"/>
      <c r="B1935" s="435" t="s">
        <v>579</v>
      </c>
      <c r="C1935" s="435"/>
      <c r="D1935" s="435"/>
      <c r="E1935" s="435"/>
      <c r="F1935" s="435"/>
      <c r="G1935" s="435"/>
      <c r="H1935" s="435"/>
      <c r="I1935" s="435"/>
      <c r="K1935"/>
      <c r="L1935"/>
      <c r="M1935"/>
      <c r="N1935"/>
    </row>
    <row r="1936" spans="1:14" s="14" customFormat="1" ht="17.25" customHeight="1">
      <c r="A1936" s="435"/>
      <c r="B1936" s="435"/>
      <c r="C1936" s="435"/>
      <c r="D1936" s="435"/>
      <c r="E1936" s="435"/>
      <c r="F1936" s="435"/>
      <c r="G1936" s="435"/>
      <c r="H1936" s="435"/>
      <c r="I1936" s="435"/>
      <c r="K1936"/>
      <c r="L1936"/>
      <c r="M1936"/>
      <c r="N1936"/>
    </row>
    <row r="1937" spans="1:14" s="14" customFormat="1" ht="16.5" customHeight="1">
      <c r="A1937" s="435"/>
      <c r="B1937" s="435"/>
      <c r="C1937" s="435"/>
      <c r="D1937" s="435"/>
      <c r="E1937" s="435"/>
      <c r="F1937" s="435"/>
      <c r="G1937" s="435"/>
      <c r="H1937" s="435"/>
      <c r="I1937" s="435"/>
      <c r="K1937"/>
      <c r="L1937"/>
      <c r="M1937"/>
      <c r="N1937"/>
    </row>
    <row r="1938" spans="1:14" s="14" customFormat="1" ht="16.5" customHeight="1">
      <c r="A1938" s="435"/>
      <c r="B1938" s="435"/>
      <c r="C1938" s="435"/>
      <c r="D1938" s="435"/>
      <c r="E1938" s="435"/>
      <c r="F1938" s="435"/>
      <c r="G1938" s="435"/>
      <c r="H1938" s="435"/>
      <c r="I1938" s="435"/>
      <c r="K1938"/>
      <c r="L1938"/>
      <c r="M1938"/>
      <c r="N1938"/>
    </row>
    <row r="1939" spans="1:14" s="14" customFormat="1" ht="15" customHeight="1">
      <c r="A1939" s="435"/>
      <c r="B1939" s="435"/>
      <c r="C1939" s="435"/>
      <c r="D1939" s="435"/>
      <c r="E1939" s="435"/>
      <c r="F1939" s="435"/>
      <c r="G1939" s="435"/>
      <c r="H1939" s="435"/>
      <c r="I1939" s="435"/>
      <c r="K1939"/>
      <c r="L1939"/>
      <c r="M1939"/>
      <c r="N1939"/>
    </row>
    <row r="1940" spans="1:14" s="14" customFormat="1" ht="15" customHeight="1">
      <c r="A1940" s="435"/>
      <c r="B1940" s="435"/>
      <c r="C1940" s="435"/>
      <c r="D1940" s="435"/>
      <c r="E1940" s="435"/>
      <c r="F1940" s="435"/>
      <c r="G1940" s="435"/>
      <c r="H1940" s="435"/>
      <c r="I1940" s="435"/>
      <c r="K1940"/>
      <c r="L1940"/>
      <c r="M1940"/>
      <c r="N1940"/>
    </row>
    <row r="1941" spans="1:14" s="14" customFormat="1" ht="15" customHeight="1">
      <c r="A1941" s="435"/>
      <c r="B1941" s="435"/>
      <c r="C1941" s="435"/>
      <c r="D1941" s="435"/>
      <c r="E1941" s="435"/>
      <c r="F1941" s="435"/>
      <c r="G1941" s="435"/>
      <c r="H1941" s="435"/>
      <c r="I1941" s="435"/>
      <c r="K1941"/>
      <c r="L1941"/>
      <c r="M1941"/>
      <c r="N1941"/>
    </row>
    <row r="1942" spans="1:14" s="14" customFormat="1" ht="15" customHeight="1">
      <c r="A1942" s="435"/>
      <c r="B1942" s="435"/>
      <c r="C1942" s="435"/>
      <c r="D1942" s="435"/>
      <c r="E1942" s="435"/>
      <c r="F1942" s="435"/>
      <c r="G1942" s="435"/>
      <c r="H1942" s="435"/>
      <c r="I1942" s="435"/>
      <c r="K1942"/>
      <c r="L1942"/>
      <c r="M1942"/>
      <c r="N1942"/>
    </row>
    <row r="1943" spans="1:14" s="14" customFormat="1" ht="15" customHeight="1">
      <c r="A1943" s="435"/>
      <c r="B1943" s="435"/>
      <c r="C1943" s="435"/>
      <c r="D1943" s="435"/>
      <c r="E1943" s="435"/>
      <c r="F1943" s="435"/>
      <c r="G1943" s="435"/>
      <c r="H1943" s="435"/>
      <c r="I1943" s="435"/>
      <c r="K1943"/>
      <c r="L1943"/>
      <c r="M1943"/>
      <c r="N1943"/>
    </row>
    <row r="1944" spans="1:14" s="14" customFormat="1" ht="15" customHeight="1">
      <c r="A1944" s="435"/>
      <c r="B1944" s="435"/>
      <c r="C1944" s="435"/>
      <c r="D1944" s="435"/>
      <c r="E1944" s="435"/>
      <c r="F1944" s="435"/>
      <c r="G1944" s="435"/>
      <c r="H1944" s="435"/>
      <c r="I1944" s="435"/>
      <c r="K1944"/>
      <c r="L1944"/>
      <c r="M1944"/>
      <c r="N1944"/>
    </row>
    <row r="1945" spans="1:14" s="14" customFormat="1" ht="15" customHeight="1">
      <c r="A1945" s="435"/>
      <c r="B1945" s="435"/>
      <c r="C1945" s="435"/>
      <c r="D1945" s="435"/>
      <c r="E1945" s="435"/>
      <c r="F1945" s="435"/>
      <c r="G1945" s="435"/>
      <c r="H1945" s="435"/>
      <c r="I1945" s="435"/>
      <c r="K1945"/>
      <c r="L1945"/>
      <c r="M1945"/>
      <c r="N1945"/>
    </row>
    <row r="1946" spans="1:14" s="14" customFormat="1" ht="15" customHeight="1">
      <c r="A1946" s="435"/>
      <c r="B1946" s="435"/>
      <c r="C1946" s="435"/>
      <c r="D1946" s="435"/>
      <c r="E1946" s="435"/>
      <c r="F1946" s="435"/>
      <c r="G1946" s="435"/>
      <c r="H1946" s="435"/>
      <c r="I1946" s="435"/>
      <c r="K1946"/>
      <c r="L1946"/>
      <c r="M1946"/>
      <c r="N1946"/>
    </row>
    <row r="1947" spans="1:14" s="14" customFormat="1" ht="15" customHeight="1">
      <c r="A1947" s="435"/>
      <c r="B1947" s="435"/>
      <c r="C1947" s="435"/>
      <c r="D1947" s="435"/>
      <c r="E1947" s="435"/>
      <c r="F1947" s="435"/>
      <c r="G1947" s="435"/>
      <c r="H1947" s="435"/>
      <c r="I1947" s="435"/>
      <c r="K1947"/>
      <c r="L1947"/>
      <c r="M1947"/>
      <c r="N1947"/>
    </row>
    <row r="1948" spans="1:14" s="14" customFormat="1" ht="15" customHeight="1">
      <c r="A1948" s="435"/>
      <c r="B1948" s="435"/>
      <c r="C1948" s="435"/>
      <c r="D1948" s="435"/>
      <c r="E1948" s="435"/>
      <c r="F1948" s="435"/>
      <c r="G1948" s="435"/>
      <c r="H1948" s="435"/>
      <c r="I1948" s="435"/>
      <c r="K1948"/>
      <c r="L1948"/>
      <c r="M1948"/>
      <c r="N1948"/>
    </row>
    <row r="1949" spans="1:14" s="14" customFormat="1" ht="15" customHeight="1">
      <c r="A1949" s="435"/>
      <c r="B1949" s="435"/>
      <c r="C1949" s="435"/>
      <c r="D1949" s="435"/>
      <c r="E1949" s="435"/>
      <c r="F1949" s="435"/>
      <c r="G1949" s="435"/>
      <c r="H1949" s="435"/>
      <c r="I1949" s="435"/>
      <c r="K1949"/>
      <c r="L1949"/>
      <c r="M1949"/>
      <c r="N1949"/>
    </row>
    <row r="1950" spans="1:14" s="14" customFormat="1" ht="15" customHeight="1">
      <c r="A1950" s="435"/>
      <c r="B1950" s="435"/>
      <c r="C1950" s="435"/>
      <c r="D1950" s="435"/>
      <c r="E1950" s="435"/>
      <c r="F1950" s="435"/>
      <c r="G1950" s="435"/>
      <c r="H1950" s="435"/>
      <c r="I1950" s="435"/>
      <c r="K1950"/>
      <c r="L1950"/>
      <c r="M1950"/>
      <c r="N1950"/>
    </row>
    <row r="1951" spans="1:14" s="14" customFormat="1" ht="15" customHeight="1">
      <c r="A1951" s="435"/>
      <c r="B1951" s="435"/>
      <c r="C1951" s="435"/>
      <c r="D1951" s="435"/>
      <c r="E1951" s="435"/>
      <c r="F1951" s="435"/>
      <c r="G1951" s="435"/>
      <c r="H1951" s="435"/>
      <c r="I1951" s="435"/>
      <c r="K1951"/>
      <c r="L1951"/>
      <c r="M1951"/>
      <c r="N1951"/>
    </row>
    <row r="1952" spans="1:14" s="14" customFormat="1" ht="15" customHeight="1">
      <c r="A1952" s="435"/>
      <c r="B1952" s="435"/>
      <c r="C1952" s="435"/>
      <c r="D1952" s="435"/>
      <c r="E1952" s="435"/>
      <c r="F1952" s="435"/>
      <c r="G1952" s="435"/>
      <c r="H1952" s="435"/>
      <c r="I1952" s="435"/>
      <c r="K1952"/>
      <c r="L1952"/>
      <c r="M1952"/>
      <c r="N1952"/>
    </row>
    <row r="1953" spans="1:14" s="14" customFormat="1" ht="15" customHeight="1">
      <c r="A1953" s="435"/>
      <c r="B1953" s="435"/>
      <c r="C1953" s="435"/>
      <c r="D1953" s="435"/>
      <c r="E1953" s="435"/>
      <c r="F1953" s="435"/>
      <c r="G1953" s="435"/>
      <c r="H1953" s="435"/>
      <c r="I1953" s="435"/>
      <c r="K1953"/>
      <c r="L1953"/>
      <c r="M1953"/>
      <c r="N1953"/>
    </row>
    <row r="1954" spans="1:14" s="14" customFormat="1" ht="15" customHeight="1">
      <c r="A1954" s="435"/>
      <c r="B1954" s="435"/>
      <c r="C1954" s="435"/>
      <c r="D1954" s="435"/>
      <c r="E1954" s="435"/>
      <c r="F1954" s="435"/>
      <c r="G1954" s="435"/>
      <c r="H1954" s="435"/>
      <c r="I1954" s="435"/>
      <c r="K1954"/>
      <c r="L1954"/>
      <c r="M1954"/>
      <c r="N1954"/>
    </row>
    <row r="1955" spans="1:14" s="14" customFormat="1" ht="15" customHeight="1">
      <c r="A1955" s="435"/>
      <c r="B1955" s="435"/>
      <c r="C1955" s="435"/>
      <c r="D1955" s="435"/>
      <c r="E1955" s="435"/>
      <c r="F1955" s="435"/>
      <c r="G1955" s="435"/>
      <c r="H1955" s="435"/>
      <c r="I1955" s="435"/>
      <c r="K1955"/>
      <c r="L1955"/>
      <c r="M1955"/>
      <c r="N1955"/>
    </row>
    <row r="1956" spans="1:14" s="14" customFormat="1" ht="15" customHeight="1">
      <c r="A1956" s="435"/>
      <c r="B1956" s="435"/>
      <c r="C1956" s="435"/>
      <c r="D1956" s="435"/>
      <c r="E1956" s="435"/>
      <c r="F1956" s="435"/>
      <c r="G1956" s="435"/>
      <c r="H1956" s="435"/>
      <c r="I1956" s="435"/>
      <c r="K1956"/>
      <c r="L1956"/>
      <c r="M1956"/>
      <c r="N1956"/>
    </row>
    <row r="1957" spans="1:14" s="14" customFormat="1" ht="15" customHeight="1">
      <c r="A1957" s="435"/>
      <c r="B1957" s="435"/>
      <c r="C1957" s="435"/>
      <c r="D1957" s="435"/>
      <c r="E1957" s="435"/>
      <c r="F1957" s="435"/>
      <c r="G1957" s="435"/>
      <c r="H1957" s="435"/>
      <c r="I1957" s="435"/>
      <c r="K1957"/>
      <c r="L1957"/>
      <c r="M1957"/>
      <c r="N1957"/>
    </row>
    <row r="1958" spans="1:14" s="14" customFormat="1" ht="15" customHeight="1">
      <c r="A1958" s="435"/>
      <c r="B1958" s="435"/>
      <c r="C1958" s="435"/>
      <c r="D1958" s="435"/>
      <c r="E1958" s="435"/>
      <c r="F1958" s="435"/>
      <c r="G1958" s="435"/>
      <c r="H1958" s="435"/>
      <c r="I1958" s="435"/>
      <c r="K1958"/>
      <c r="L1958"/>
      <c r="M1958"/>
      <c r="N1958"/>
    </row>
    <row r="1959" spans="1:14" s="14" customFormat="1" ht="15" customHeight="1">
      <c r="A1959" s="435"/>
      <c r="B1959" s="435"/>
      <c r="C1959" s="435"/>
      <c r="D1959" s="435"/>
      <c r="E1959" s="435"/>
      <c r="F1959" s="435"/>
      <c r="G1959" s="435"/>
      <c r="H1959" s="435"/>
      <c r="I1959" s="435"/>
      <c r="K1959"/>
      <c r="L1959"/>
      <c r="M1959"/>
      <c r="N1959"/>
    </row>
    <row r="1960" spans="1:14" s="14" customFormat="1" ht="15" customHeight="1">
      <c r="A1960" s="435"/>
      <c r="B1960" s="435"/>
      <c r="C1960" s="435"/>
      <c r="D1960" s="435"/>
      <c r="E1960" s="435"/>
      <c r="F1960" s="435"/>
      <c r="G1960" s="435"/>
      <c r="H1960" s="435"/>
      <c r="I1960" s="435"/>
      <c r="K1960"/>
      <c r="L1960"/>
      <c r="M1960"/>
      <c r="N1960"/>
    </row>
    <row r="1961" spans="1:14" s="14" customFormat="1" ht="15" customHeight="1">
      <c r="A1961" s="435"/>
      <c r="B1961" s="435"/>
      <c r="C1961" s="435"/>
      <c r="D1961" s="435"/>
      <c r="E1961" s="435"/>
      <c r="F1961" s="435"/>
      <c r="G1961" s="435"/>
      <c r="H1961" s="435"/>
      <c r="I1961" s="435"/>
      <c r="K1961"/>
      <c r="L1961"/>
      <c r="M1961"/>
      <c r="N1961"/>
    </row>
    <row r="1962" spans="1:14" s="14" customFormat="1" ht="15" customHeight="1">
      <c r="A1962" s="435"/>
      <c r="B1962" s="435"/>
      <c r="C1962" s="435"/>
      <c r="D1962" s="435"/>
      <c r="E1962" s="435"/>
      <c r="F1962" s="435"/>
      <c r="G1962" s="435"/>
      <c r="H1962" s="435"/>
      <c r="I1962" s="193">
        <v>33</v>
      </c>
      <c r="K1962"/>
      <c r="L1962"/>
      <c r="M1962"/>
      <c r="N1962"/>
    </row>
    <row r="1963" spans="1:14" s="14" customFormat="1" ht="15" customHeight="1">
      <c r="A1963" s="435"/>
      <c r="B1963" s="435"/>
      <c r="C1963" s="435"/>
      <c r="D1963" s="435"/>
      <c r="E1963" s="435"/>
      <c r="F1963" s="435"/>
      <c r="G1963" s="435"/>
      <c r="H1963" s="435"/>
      <c r="I1963" s="193"/>
      <c r="K1963"/>
      <c r="L1963"/>
      <c r="M1963"/>
      <c r="N1963"/>
    </row>
    <row r="1964" spans="1:14" s="14" customFormat="1" ht="16.5" customHeight="1">
      <c r="A1964" s="435"/>
      <c r="B1964" s="435"/>
      <c r="C1964" s="435"/>
      <c r="D1964" s="435"/>
      <c r="E1964" s="435"/>
      <c r="F1964" s="435"/>
      <c r="G1964" s="435"/>
      <c r="H1964" s="435"/>
      <c r="I1964" s="193"/>
      <c r="K1964"/>
      <c r="L1964"/>
      <c r="M1964"/>
      <c r="N1964"/>
    </row>
    <row r="1965" spans="1:14" s="14" customFormat="1" ht="16.5" customHeight="1">
      <c r="A1965" s="630" t="s">
        <v>443</v>
      </c>
      <c r="B1965" s="630"/>
      <c r="C1965" s="630"/>
      <c r="D1965" s="630"/>
      <c r="E1965" s="630"/>
      <c r="F1965" s="630"/>
      <c r="G1965" s="630"/>
      <c r="H1965" s="630"/>
      <c r="I1965" s="630"/>
      <c r="K1965"/>
      <c r="L1965"/>
      <c r="M1965"/>
      <c r="N1965"/>
    </row>
    <row r="1966" spans="1:14" s="14" customFormat="1" ht="16.5" customHeight="1">
      <c r="A1966" s="444"/>
      <c r="B1966" s="444"/>
      <c r="C1966" s="444"/>
      <c r="D1966" s="444"/>
      <c r="E1966" s="444"/>
      <c r="F1966" s="444"/>
      <c r="G1966" s="444"/>
      <c r="H1966" s="444"/>
      <c r="I1966" s="444"/>
      <c r="K1966"/>
      <c r="L1966"/>
      <c r="M1966"/>
      <c r="N1966"/>
    </row>
    <row r="1967" spans="1:14" s="14" customFormat="1" ht="16.5" customHeight="1">
      <c r="A1967" s="647" t="s">
        <v>444</v>
      </c>
      <c r="B1967" s="647"/>
      <c r="C1967" s="647"/>
      <c r="D1967" s="647"/>
      <c r="E1967" s="647"/>
      <c r="F1967" s="647"/>
      <c r="G1967" s="647"/>
      <c r="H1967" s="647"/>
      <c r="I1967" s="647"/>
      <c r="K1967"/>
      <c r="L1967"/>
      <c r="M1967"/>
    </row>
    <row r="1968" spans="1:14" s="14" customFormat="1" ht="16.5" customHeight="1">
      <c r="A1968" s="442"/>
      <c r="B1968" s="442"/>
      <c r="C1968" s="442"/>
      <c r="D1968" s="442"/>
      <c r="E1968" s="442"/>
      <c r="F1968" s="442"/>
      <c r="G1968" s="442"/>
      <c r="H1968" s="442"/>
      <c r="I1968" s="442"/>
      <c r="K1968"/>
      <c r="L1968"/>
      <c r="M1968"/>
    </row>
    <row r="1969" spans="1:13" s="14" customFormat="1" ht="16.5" customHeight="1">
      <c r="A1969" s="671" t="s">
        <v>422</v>
      </c>
      <c r="B1969" s="671"/>
      <c r="C1969" s="671"/>
      <c r="D1969" s="671"/>
      <c r="E1969" s="671"/>
      <c r="F1969" s="671"/>
      <c r="G1969" s="671"/>
      <c r="H1969" s="671"/>
      <c r="I1969" s="671"/>
      <c r="K1969"/>
      <c r="L1969"/>
      <c r="M1969"/>
    </row>
    <row r="1970" spans="1:13" s="14" customFormat="1" ht="16.5" customHeight="1">
      <c r="A1970" s="435"/>
      <c r="B1970" s="435"/>
      <c r="C1970" s="435"/>
      <c r="D1970" s="435"/>
      <c r="E1970" s="609" t="s">
        <v>81</v>
      </c>
      <c r="F1970" s="435"/>
      <c r="G1970" s="435"/>
      <c r="H1970" s="435"/>
      <c r="I1970" s="435"/>
      <c r="K1970"/>
      <c r="L1970"/>
      <c r="M1970"/>
    </row>
    <row r="1971" spans="1:13" s="14" customFormat="1" ht="18" customHeight="1">
      <c r="A1971" s="161"/>
      <c r="B1971" s="183"/>
      <c r="C1971" s="12"/>
      <c r="D1971" s="450"/>
      <c r="E1971" s="651"/>
      <c r="F1971" s="450"/>
      <c r="G1971" s="161"/>
      <c r="H1971" s="450"/>
      <c r="I1971" s="450"/>
      <c r="K1971"/>
      <c r="L1971"/>
      <c r="M1971"/>
    </row>
    <row r="1972" spans="1:13" s="14" customFormat="1" ht="16.5" customHeight="1">
      <c r="A1972" s="468" t="s">
        <v>44</v>
      </c>
      <c r="B1972" s="610" t="s">
        <v>45</v>
      </c>
      <c r="C1972" s="611"/>
      <c r="D1972" s="332" t="s">
        <v>82</v>
      </c>
      <c r="E1972" s="445" t="s">
        <v>148</v>
      </c>
      <c r="F1972" s="34" t="s">
        <v>83</v>
      </c>
      <c r="G1972" s="614" t="s">
        <v>48</v>
      </c>
      <c r="H1972" s="615"/>
      <c r="I1972" s="616" t="s">
        <v>49</v>
      </c>
      <c r="K1972"/>
      <c r="L1972"/>
      <c r="M1972"/>
    </row>
    <row r="1973" spans="1:13" s="14" customFormat="1" ht="16.5" customHeight="1">
      <c r="A1973" s="484" t="s">
        <v>84</v>
      </c>
      <c r="B1973" s="612"/>
      <c r="C1973" s="613"/>
      <c r="D1973" s="333" t="s">
        <v>568</v>
      </c>
      <c r="E1973" s="35" t="s">
        <v>616</v>
      </c>
      <c r="F1973" s="35" t="s">
        <v>656</v>
      </c>
      <c r="G1973" s="20" t="s">
        <v>51</v>
      </c>
      <c r="H1973" s="20" t="s">
        <v>52</v>
      </c>
      <c r="I1973" s="617"/>
      <c r="K1973"/>
      <c r="L1973"/>
      <c r="M1973"/>
    </row>
    <row r="1974" spans="1:13" s="14" customFormat="1" ht="16.5" customHeight="1">
      <c r="A1974" s="112">
        <v>1</v>
      </c>
      <c r="B1974" s="618">
        <v>2</v>
      </c>
      <c r="C1974" s="619"/>
      <c r="D1974" s="431">
        <v>3</v>
      </c>
      <c r="E1974" s="101">
        <v>4</v>
      </c>
      <c r="F1974" s="101">
        <v>5</v>
      </c>
      <c r="G1974" s="101">
        <v>6</v>
      </c>
      <c r="H1974" s="101">
        <v>7</v>
      </c>
      <c r="I1974" s="112">
        <v>8</v>
      </c>
      <c r="K1974"/>
      <c r="L1974"/>
      <c r="M1974"/>
    </row>
    <row r="1975" spans="1:13" s="14" customFormat="1" ht="16.5" customHeight="1">
      <c r="A1975" s="53">
        <v>111</v>
      </c>
      <c r="B1975" s="624" t="s">
        <v>179</v>
      </c>
      <c r="C1975" s="625"/>
      <c r="D1975" s="5">
        <f>D671</f>
        <v>45859.1</v>
      </c>
      <c r="E1975" s="5">
        <f>E671</f>
        <v>76787.62</v>
      </c>
      <c r="F1975" s="5">
        <f>F671</f>
        <v>46331.57</v>
      </c>
      <c r="G1975" s="58">
        <f t="shared" ref="G1975:G1980" si="172">F1975/D1975</f>
        <v>1.0103026444042731</v>
      </c>
      <c r="H1975" s="59">
        <f t="shared" ref="H1975:H1980" si="173">F1975/E1975</f>
        <v>0.60337291349829569</v>
      </c>
      <c r="I1975" s="59">
        <f>F1975/F1980</f>
        <v>0.4622914009429307</v>
      </c>
      <c r="K1975"/>
      <c r="L1975"/>
      <c r="M1975"/>
    </row>
    <row r="1976" spans="1:13" s="14" customFormat="1" ht="16.5" customHeight="1">
      <c r="A1976" s="53">
        <v>130</v>
      </c>
      <c r="B1976" s="624" t="s">
        <v>180</v>
      </c>
      <c r="C1976" s="625"/>
      <c r="D1976" s="365">
        <f>D965</f>
        <v>5783.06</v>
      </c>
      <c r="E1976" s="228">
        <f>E965</f>
        <v>13500</v>
      </c>
      <c r="F1976" s="365">
        <f>F965</f>
        <v>3890</v>
      </c>
      <c r="G1976" s="58">
        <f t="shared" si="172"/>
        <v>0.67265426953896379</v>
      </c>
      <c r="H1976" s="59">
        <f t="shared" si="173"/>
        <v>0.28814814814814815</v>
      </c>
      <c r="I1976" s="59">
        <f>F1976/F1980</f>
        <v>3.8813999820597501E-2</v>
      </c>
      <c r="K1976"/>
      <c r="L1976"/>
      <c r="M1976"/>
    </row>
    <row r="1977" spans="1:13" s="14" customFormat="1" ht="16.5" customHeight="1">
      <c r="A1977" s="53">
        <v>132</v>
      </c>
      <c r="B1977" s="624" t="s">
        <v>181</v>
      </c>
      <c r="C1977" s="625"/>
      <c r="D1977" s="5">
        <v>0</v>
      </c>
      <c r="E1977" s="115">
        <v>0</v>
      </c>
      <c r="F1977" s="5">
        <v>0</v>
      </c>
      <c r="G1977" s="58" t="e">
        <f t="shared" si="172"/>
        <v>#DIV/0!</v>
      </c>
      <c r="H1977" s="59" t="e">
        <f t="shared" si="173"/>
        <v>#DIV/0!</v>
      </c>
      <c r="I1977" s="59">
        <f>F1977/F1980</f>
        <v>0</v>
      </c>
      <c r="K1977"/>
      <c r="L1977"/>
      <c r="M1977"/>
    </row>
    <row r="1978" spans="1:13" s="14" customFormat="1" ht="16.5" customHeight="1">
      <c r="A1978" s="53">
        <v>200</v>
      </c>
      <c r="B1978" s="624" t="s">
        <v>182</v>
      </c>
      <c r="C1978" s="625"/>
      <c r="D1978" s="5">
        <v>0</v>
      </c>
      <c r="E1978" s="126">
        <v>0</v>
      </c>
      <c r="F1978" s="5">
        <v>0</v>
      </c>
      <c r="G1978" s="58" t="e">
        <f t="shared" si="172"/>
        <v>#DIV/0!</v>
      </c>
      <c r="H1978" s="59" t="e">
        <f t="shared" si="173"/>
        <v>#DIV/0!</v>
      </c>
      <c r="I1978" s="59">
        <f>F1978/F1980</f>
        <v>0</v>
      </c>
      <c r="K1978"/>
      <c r="L1978"/>
      <c r="M1978"/>
    </row>
    <row r="1979" spans="1:13" s="14" customFormat="1" ht="16.5" customHeight="1">
      <c r="A1979" s="53">
        <v>300</v>
      </c>
      <c r="B1979" s="624" t="s">
        <v>183</v>
      </c>
      <c r="C1979" s="625"/>
      <c r="D1979" s="5">
        <f>D1322</f>
        <v>468054</v>
      </c>
      <c r="E1979" s="5">
        <f>E1322</f>
        <v>200000</v>
      </c>
      <c r="F1979" s="5">
        <f>F1322</f>
        <v>50000</v>
      </c>
      <c r="G1979" s="58">
        <f t="shared" si="172"/>
        <v>0.10682528084366334</v>
      </c>
      <c r="H1979" s="59">
        <f t="shared" si="173"/>
        <v>0.25</v>
      </c>
      <c r="I1979" s="59">
        <f>F1979/F1980</f>
        <v>0.49889459923647173</v>
      </c>
      <c r="K1979"/>
      <c r="L1979"/>
      <c r="M1979"/>
    </row>
    <row r="1980" spans="1:13" s="14" customFormat="1" ht="16.5" customHeight="1">
      <c r="A1980" s="116"/>
      <c r="B1980" s="626" t="s">
        <v>80</v>
      </c>
      <c r="C1980" s="627"/>
      <c r="D1980" s="393">
        <f>D1975+D1976+D1977+D1978+D1979</f>
        <v>519696.16</v>
      </c>
      <c r="E1980" s="393">
        <f>E1975+E1976+E1977+E1978+E1979</f>
        <v>290287.62</v>
      </c>
      <c r="F1980" s="335">
        <f>F1975+F1976+F1977+F1978+F1979</f>
        <v>100221.57</v>
      </c>
      <c r="G1980" s="139">
        <f t="shared" si="172"/>
        <v>0.19284647013747419</v>
      </c>
      <c r="H1980" s="108">
        <f t="shared" si="173"/>
        <v>0.3452492049092552</v>
      </c>
      <c r="I1980" s="144">
        <f>SUM(I1975:I1979)</f>
        <v>0.99999999999999989</v>
      </c>
      <c r="K1980"/>
      <c r="L1980"/>
      <c r="M1980"/>
    </row>
    <row r="1981" spans="1:13" s="14" customFormat="1" ht="16.5" customHeight="1">
      <c r="A1981" s="237"/>
      <c r="B1981" s="237"/>
      <c r="C1981" s="237"/>
      <c r="D1981" s="237"/>
      <c r="E1981" s="237"/>
      <c r="F1981" s="237"/>
      <c r="G1981" s="450"/>
      <c r="H1981" s="453"/>
      <c r="I1981" s="241"/>
      <c r="K1981"/>
      <c r="L1981"/>
      <c r="M1981"/>
    </row>
    <row r="1982" spans="1:13" s="14" customFormat="1" ht="19.5" customHeight="1">
      <c r="A1982" s="440"/>
      <c r="B1982" s="623" t="s">
        <v>838</v>
      </c>
      <c r="C1982" s="623"/>
      <c r="D1982" s="623"/>
      <c r="E1982" s="623"/>
      <c r="F1982" s="623"/>
      <c r="G1982" s="623"/>
      <c r="H1982" s="623"/>
      <c r="I1982" s="623"/>
      <c r="K1982"/>
      <c r="L1982"/>
      <c r="M1982"/>
    </row>
    <row r="1983" spans="1:13" s="14" customFormat="1" ht="16.5" customHeight="1">
      <c r="A1983" s="623" t="s">
        <v>839</v>
      </c>
      <c r="B1983" s="623"/>
      <c r="C1983" s="623"/>
      <c r="D1983" s="623"/>
      <c r="E1983" s="623"/>
      <c r="F1983" s="623"/>
      <c r="G1983" s="623"/>
      <c r="H1983" s="623"/>
      <c r="I1983" s="623"/>
      <c r="K1983"/>
      <c r="L1983"/>
      <c r="M1983"/>
    </row>
    <row r="1984" spans="1:13" s="14" customFormat="1" ht="16.5" customHeight="1">
      <c r="A1984" s="622" t="s">
        <v>840</v>
      </c>
      <c r="B1984" s="622"/>
      <c r="C1984" s="622"/>
      <c r="D1984" s="622"/>
      <c r="E1984" s="622"/>
      <c r="F1984" s="622"/>
      <c r="G1984" s="622"/>
      <c r="H1984" s="622"/>
      <c r="I1984" s="622"/>
      <c r="K1984"/>
      <c r="L1984"/>
      <c r="M1984"/>
    </row>
    <row r="1985" spans="1:13" s="14" customFormat="1" ht="16.5" customHeight="1">
      <c r="A1985" s="622" t="s">
        <v>841</v>
      </c>
      <c r="B1985" s="622"/>
      <c r="C1985" s="622"/>
      <c r="D1985" s="622"/>
      <c r="E1985" s="622"/>
      <c r="F1985" s="622"/>
      <c r="G1985" s="622"/>
      <c r="H1985" s="622"/>
      <c r="I1985" s="622"/>
      <c r="K1985"/>
      <c r="L1985"/>
      <c r="M1985"/>
    </row>
    <row r="1986" spans="1:13" s="14" customFormat="1" ht="16.5" customHeight="1">
      <c r="A1986" s="622" t="s">
        <v>842</v>
      </c>
      <c r="B1986" s="622"/>
      <c r="C1986" s="622"/>
      <c r="D1986" s="622"/>
      <c r="E1986" s="622"/>
      <c r="F1986" s="622"/>
      <c r="G1986" s="622"/>
      <c r="H1986" s="622"/>
      <c r="I1986" s="622"/>
      <c r="K1986"/>
      <c r="L1986"/>
      <c r="M1986"/>
    </row>
    <row r="1987" spans="1:13" s="14" customFormat="1" ht="12" customHeight="1">
      <c r="A1987" s="622" t="s">
        <v>843</v>
      </c>
      <c r="B1987" s="622"/>
      <c r="C1987" s="622"/>
      <c r="D1987" s="622"/>
      <c r="E1987" s="622"/>
      <c r="F1987" s="622"/>
      <c r="G1987" s="622"/>
      <c r="H1987" s="622"/>
      <c r="I1987" s="622"/>
      <c r="K1987"/>
      <c r="L1987"/>
      <c r="M1987"/>
    </row>
    <row r="1988" spans="1:13" s="14" customFormat="1" ht="12" customHeight="1">
      <c r="A1988" s="622" t="s">
        <v>844</v>
      </c>
      <c r="B1988" s="622"/>
      <c r="C1988" s="622"/>
      <c r="D1988" s="622"/>
      <c r="E1988" s="622"/>
      <c r="F1988" s="622"/>
      <c r="G1988" s="622"/>
      <c r="H1988" s="622"/>
      <c r="I1988" s="622"/>
      <c r="K1988"/>
      <c r="L1988"/>
      <c r="M1988"/>
    </row>
    <row r="1989" spans="1:13" s="14" customFormat="1" ht="16.5" customHeight="1">
      <c r="A1989" s="622" t="s">
        <v>845</v>
      </c>
      <c r="B1989" s="622"/>
      <c r="C1989" s="622"/>
      <c r="D1989" s="622"/>
      <c r="E1989" s="622"/>
      <c r="F1989" s="622"/>
      <c r="G1989" s="622"/>
      <c r="H1989" s="622"/>
      <c r="I1989" s="622"/>
      <c r="K1989"/>
      <c r="L1989"/>
      <c r="M1989"/>
    </row>
    <row r="1990" spans="1:13" s="14" customFormat="1" ht="16.5" customHeight="1">
      <c r="A1990" s="435"/>
      <c r="B1990" s="435" t="s">
        <v>846</v>
      </c>
      <c r="C1990" s="435"/>
      <c r="D1990" s="435"/>
      <c r="E1990" s="435"/>
      <c r="F1990" s="435"/>
      <c r="G1990" s="435"/>
      <c r="H1990" s="435"/>
      <c r="I1990" s="435"/>
      <c r="K1990"/>
      <c r="L1990"/>
      <c r="M1990"/>
    </row>
    <row r="1991" spans="1:13" s="14" customFormat="1" ht="16.5" customHeight="1">
      <c r="A1991" s="185" t="s">
        <v>847</v>
      </c>
      <c r="I1991" s="185"/>
      <c r="K1991"/>
      <c r="L1991"/>
      <c r="M1991"/>
    </row>
    <row r="1992" spans="1:13" s="14" customFormat="1" ht="16.5" customHeight="1">
      <c r="A1992" s="185"/>
      <c r="I1992" s="185"/>
      <c r="K1992"/>
      <c r="L1992"/>
      <c r="M1992"/>
    </row>
    <row r="1993" spans="1:13" s="14" customFormat="1" ht="16.5" customHeight="1">
      <c r="A1993" s="185"/>
      <c r="I1993" s="185"/>
      <c r="K1993"/>
      <c r="L1993"/>
      <c r="M1993"/>
    </row>
    <row r="1994" spans="1:13" s="14" customFormat="1" ht="16.5" customHeight="1">
      <c r="A1994" s="185"/>
      <c r="I1994" s="185"/>
      <c r="K1994"/>
      <c r="L1994"/>
      <c r="M1994"/>
    </row>
    <row r="1995" spans="1:13" s="14" customFormat="1" ht="16.5" customHeight="1">
      <c r="A1995" s="185"/>
      <c r="I1995" s="185"/>
      <c r="K1995"/>
      <c r="L1995"/>
      <c r="M1995"/>
    </row>
    <row r="1996" spans="1:13" s="14" customFormat="1" ht="16.5" customHeight="1">
      <c r="A1996" s="185"/>
      <c r="I1996" s="185"/>
      <c r="K1996"/>
      <c r="L1996"/>
      <c r="M1996"/>
    </row>
    <row r="1997" spans="1:13" s="14" customFormat="1" ht="16.5" customHeight="1">
      <c r="A1997" s="185"/>
      <c r="I1997" s="185"/>
      <c r="K1997"/>
      <c r="L1997"/>
      <c r="M1997"/>
    </row>
    <row r="1998" spans="1:13" s="14" customFormat="1" ht="16.5" customHeight="1">
      <c r="A1998" s="185"/>
      <c r="I1998" s="185"/>
      <c r="K1998"/>
      <c r="L1998"/>
      <c r="M1998"/>
    </row>
    <row r="1999" spans="1:13" s="14" customFormat="1" ht="16.5" customHeight="1">
      <c r="A1999" s="185"/>
      <c r="I1999" s="185"/>
      <c r="K1999"/>
      <c r="L1999"/>
      <c r="M1999"/>
    </row>
    <row r="2000" spans="1:13" s="14" customFormat="1" ht="16.5" customHeight="1">
      <c r="A2000" s="185"/>
      <c r="I2000" s="185"/>
      <c r="K2000"/>
      <c r="L2000"/>
      <c r="M2000"/>
    </row>
    <row r="2001" spans="1:13" s="14" customFormat="1" ht="16.5" customHeight="1">
      <c r="A2001" s="185"/>
      <c r="I2001" s="185"/>
      <c r="K2001"/>
      <c r="L2001"/>
      <c r="M2001"/>
    </row>
    <row r="2002" spans="1:13" s="14" customFormat="1" ht="16.5" customHeight="1">
      <c r="A2002" s="185"/>
      <c r="I2002" s="185"/>
      <c r="K2002"/>
      <c r="L2002"/>
      <c r="M2002"/>
    </row>
    <row r="2003" spans="1:13" s="14" customFormat="1" ht="16.5" customHeight="1">
      <c r="A2003" s="185"/>
      <c r="I2003" s="185"/>
      <c r="K2003"/>
      <c r="L2003"/>
      <c r="M2003"/>
    </row>
    <row r="2004" spans="1:13" s="14" customFormat="1" ht="16.5" customHeight="1">
      <c r="A2004" s="185"/>
      <c r="I2004" s="185"/>
      <c r="K2004"/>
      <c r="L2004"/>
      <c r="M2004"/>
    </row>
    <row r="2005" spans="1:13" s="14" customFormat="1" ht="16.5" customHeight="1">
      <c r="A2005" s="185"/>
      <c r="I2005" s="185"/>
      <c r="K2005"/>
      <c r="L2005"/>
      <c r="M2005"/>
    </row>
    <row r="2006" spans="1:13" s="14" customFormat="1" ht="16.5" customHeight="1">
      <c r="A2006" s="185"/>
      <c r="I2006" s="185"/>
      <c r="K2006"/>
      <c r="L2006"/>
      <c r="M2006"/>
    </row>
    <row r="2007" spans="1:13" s="14" customFormat="1" ht="16.5" customHeight="1">
      <c r="A2007" s="185"/>
      <c r="I2007" s="185"/>
      <c r="K2007"/>
      <c r="L2007"/>
      <c r="M2007"/>
    </row>
    <row r="2008" spans="1:13" s="14" customFormat="1" ht="16.5" customHeight="1">
      <c r="A2008" s="185"/>
      <c r="I2008" s="185"/>
      <c r="K2008"/>
      <c r="L2008"/>
      <c r="M2008"/>
    </row>
    <row r="2009" spans="1:13" s="14" customFormat="1" ht="16.5" customHeight="1">
      <c r="A2009" s="185"/>
      <c r="I2009" s="185"/>
      <c r="K2009"/>
      <c r="L2009"/>
      <c r="M2009"/>
    </row>
    <row r="2010" spans="1:13" s="14" customFormat="1" ht="16.5" customHeight="1">
      <c r="A2010" s="185"/>
      <c r="I2010" s="185"/>
      <c r="K2010"/>
      <c r="L2010"/>
      <c r="M2010"/>
    </row>
    <row r="2011" spans="1:13" s="14" customFormat="1" ht="16.5" customHeight="1">
      <c r="A2011" s="185"/>
      <c r="I2011" s="185"/>
      <c r="K2011"/>
      <c r="L2011"/>
      <c r="M2011"/>
    </row>
    <row r="2012" spans="1:13" s="14" customFormat="1" ht="16.5" customHeight="1">
      <c r="A2012" s="185"/>
      <c r="I2012" s="185"/>
      <c r="K2012"/>
      <c r="L2012"/>
      <c r="M2012"/>
    </row>
    <row r="2013" spans="1:13" s="14" customFormat="1" ht="16.5" customHeight="1">
      <c r="A2013" s="185"/>
      <c r="I2013" s="185"/>
      <c r="K2013"/>
      <c r="L2013"/>
      <c r="M2013"/>
    </row>
    <row r="2014" spans="1:13" s="14" customFormat="1" ht="16.5" customHeight="1">
      <c r="A2014" s="185"/>
      <c r="I2014" s="185"/>
      <c r="K2014"/>
      <c r="L2014"/>
      <c r="M2014"/>
    </row>
    <row r="2015" spans="1:13" s="14" customFormat="1" ht="16.5" customHeight="1">
      <c r="A2015" s="185"/>
      <c r="I2015" s="185"/>
      <c r="K2015"/>
      <c r="L2015"/>
      <c r="M2015"/>
    </row>
    <row r="2016" spans="1:13" s="14" customFormat="1" ht="16.5" customHeight="1">
      <c r="A2016" s="185"/>
      <c r="I2016" s="185"/>
      <c r="K2016"/>
      <c r="L2016"/>
      <c r="M2016"/>
    </row>
    <row r="2017" spans="1:13" s="14" customFormat="1" ht="16.5" customHeight="1">
      <c r="A2017" s="185"/>
      <c r="I2017" s="185"/>
      <c r="K2017"/>
      <c r="L2017"/>
      <c r="M2017"/>
    </row>
    <row r="2018" spans="1:13" s="14" customFormat="1" ht="16.5" customHeight="1">
      <c r="A2018" s="185"/>
      <c r="I2018" s="185"/>
      <c r="K2018"/>
      <c r="L2018"/>
      <c r="M2018"/>
    </row>
    <row r="2019" spans="1:13" s="14" customFormat="1" ht="16.5" customHeight="1">
      <c r="A2019" s="185"/>
      <c r="I2019" s="185"/>
      <c r="K2019"/>
      <c r="L2019"/>
      <c r="M2019"/>
    </row>
    <row r="2020" spans="1:13" s="14" customFormat="1" ht="16.5" customHeight="1">
      <c r="A2020" s="185"/>
      <c r="I2020" s="185"/>
      <c r="K2020"/>
      <c r="L2020"/>
      <c r="M2020"/>
    </row>
    <row r="2021" spans="1:13" s="14" customFormat="1" ht="16.5" customHeight="1">
      <c r="A2021" s="185"/>
      <c r="I2021" s="485">
        <v>34</v>
      </c>
      <c r="K2021"/>
      <c r="L2021"/>
      <c r="M2021"/>
    </row>
    <row r="2022" spans="1:13" s="14" customFormat="1" ht="16.5" customHeight="1">
      <c r="A2022" s="185"/>
      <c r="I2022" s="185"/>
      <c r="K2022"/>
      <c r="L2022"/>
      <c r="M2022"/>
    </row>
    <row r="2023" spans="1:13" s="14" customFormat="1" ht="16.5" customHeight="1">
      <c r="A2023" s="185"/>
      <c r="I2023" s="185"/>
      <c r="K2023"/>
      <c r="L2023"/>
      <c r="M2023"/>
    </row>
    <row r="2024" spans="1:13" s="14" customFormat="1" ht="16.5" customHeight="1">
      <c r="B2024" s="292" t="s">
        <v>337</v>
      </c>
      <c r="C2024" s="485"/>
      <c r="D2024" s="485"/>
      <c r="K2024"/>
      <c r="L2024"/>
      <c r="M2024"/>
    </row>
    <row r="2025" spans="1:13" s="14" customFormat="1" ht="16.5" customHeight="1">
      <c r="K2025"/>
      <c r="L2025"/>
      <c r="M2025"/>
    </row>
    <row r="2026" spans="1:13" s="14" customFormat="1" ht="16.5" customHeight="1">
      <c r="A2026" s="439"/>
      <c r="B2026" s="628" t="s">
        <v>1013</v>
      </c>
      <c r="C2026" s="628"/>
      <c r="D2026" s="628"/>
      <c r="E2026" s="628"/>
      <c r="F2026" s="628"/>
      <c r="G2026" s="628"/>
      <c r="H2026" s="628"/>
      <c r="I2026" s="628"/>
      <c r="K2026"/>
      <c r="L2026"/>
      <c r="M2026"/>
    </row>
    <row r="2027" spans="1:13" s="14" customFormat="1" ht="16.5" customHeight="1">
      <c r="A2027" s="628" t="s">
        <v>1014</v>
      </c>
      <c r="B2027" s="628"/>
      <c r="C2027" s="628"/>
      <c r="D2027" s="628"/>
      <c r="E2027" s="628"/>
      <c r="F2027" s="628"/>
      <c r="G2027" s="628"/>
      <c r="H2027" s="628"/>
      <c r="I2027" s="628"/>
      <c r="K2027"/>
      <c r="L2027"/>
      <c r="M2027"/>
    </row>
    <row r="2028" spans="1:13" s="14" customFormat="1" ht="16.5" customHeight="1">
      <c r="A2028" s="597" t="s">
        <v>1015</v>
      </c>
      <c r="B2028" s="597"/>
      <c r="C2028" s="597"/>
      <c r="D2028" s="597"/>
      <c r="E2028" s="597"/>
      <c r="F2028" s="597"/>
      <c r="G2028" s="597"/>
      <c r="H2028" s="597"/>
      <c r="I2028" s="597"/>
      <c r="K2028" s="598"/>
      <c r="L2028" s="598"/>
      <c r="M2028" s="598"/>
    </row>
    <row r="2029" spans="1:13" s="14" customFormat="1" ht="16.5" customHeight="1">
      <c r="A2029" s="597" t="s">
        <v>1017</v>
      </c>
      <c r="B2029" s="597"/>
      <c r="C2029" s="597"/>
      <c r="D2029" s="597"/>
      <c r="E2029" s="597"/>
      <c r="F2029" s="597"/>
      <c r="G2029" s="597"/>
      <c r="H2029" s="597"/>
      <c r="I2029" s="597"/>
      <c r="K2029" s="598"/>
      <c r="L2029" s="598"/>
      <c r="M2029" s="598"/>
    </row>
    <row r="2030" spans="1:13" s="14" customFormat="1" ht="16.5" customHeight="1">
      <c r="A2030" s="439" t="s">
        <v>1016</v>
      </c>
      <c r="B2030" s="439"/>
      <c r="C2030" s="439"/>
      <c r="D2030" s="439"/>
      <c r="E2030" s="439"/>
      <c r="F2030" s="439"/>
      <c r="G2030" s="439"/>
      <c r="H2030" s="439"/>
      <c r="I2030" s="439"/>
      <c r="K2030"/>
      <c r="L2030"/>
      <c r="M2030"/>
    </row>
    <row r="2031" spans="1:13" s="14" customFormat="1" ht="16.5" customHeight="1">
      <c r="A2031" s="499"/>
      <c r="B2031" s="439" t="s">
        <v>322</v>
      </c>
      <c r="C2031" s="439"/>
      <c r="D2031" s="439"/>
      <c r="E2031" s="439"/>
      <c r="F2031" s="439"/>
      <c r="G2031" s="439"/>
      <c r="H2031" s="439"/>
      <c r="I2031" s="439"/>
      <c r="K2031"/>
      <c r="L2031"/>
      <c r="M2031"/>
    </row>
    <row r="2032" spans="1:13" s="14" customFormat="1" ht="16.5" customHeight="1">
      <c r="A2032" s="435"/>
      <c r="B2032" s="435"/>
      <c r="C2032" s="435"/>
      <c r="D2032" s="435"/>
      <c r="E2032" s="609" t="s">
        <v>81</v>
      </c>
      <c r="F2032" s="435"/>
      <c r="G2032" s="435"/>
      <c r="H2032" s="435"/>
      <c r="I2032" s="435"/>
      <c r="K2032"/>
      <c r="L2032"/>
      <c r="M2032"/>
    </row>
    <row r="2033" spans="1:15" s="14" customFormat="1" ht="16.5" customHeight="1">
      <c r="A2033" s="161"/>
      <c r="B2033" s="183"/>
      <c r="C2033" s="12"/>
      <c r="D2033" s="450"/>
      <c r="E2033" s="609"/>
      <c r="F2033" s="450"/>
      <c r="G2033" s="161"/>
      <c r="H2033" s="450"/>
      <c r="I2033" s="450"/>
      <c r="K2033"/>
      <c r="L2033"/>
      <c r="M2033"/>
      <c r="O2033"/>
    </row>
    <row r="2034" spans="1:15" s="14" customFormat="1" ht="16.5" customHeight="1">
      <c r="A2034" s="468" t="s">
        <v>44</v>
      </c>
      <c r="B2034" s="610" t="s">
        <v>45</v>
      </c>
      <c r="C2034" s="611"/>
      <c r="D2034" s="332" t="s">
        <v>82</v>
      </c>
      <c r="E2034" s="445" t="s">
        <v>314</v>
      </c>
      <c r="F2034" s="34" t="s">
        <v>83</v>
      </c>
      <c r="G2034" s="614" t="s">
        <v>48</v>
      </c>
      <c r="H2034" s="615"/>
      <c r="I2034" s="616" t="s">
        <v>49</v>
      </c>
      <c r="K2034"/>
      <c r="L2034"/>
      <c r="M2034"/>
      <c r="O2034"/>
    </row>
    <row r="2035" spans="1:15" s="14" customFormat="1" ht="16.5" customHeight="1">
      <c r="A2035" s="484" t="s">
        <v>84</v>
      </c>
      <c r="B2035" s="612"/>
      <c r="C2035" s="613"/>
      <c r="D2035" s="333" t="s">
        <v>568</v>
      </c>
      <c r="E2035" s="35" t="s">
        <v>616</v>
      </c>
      <c r="F2035" s="35" t="s">
        <v>656</v>
      </c>
      <c r="G2035" s="20" t="s">
        <v>51</v>
      </c>
      <c r="H2035" s="20" t="s">
        <v>52</v>
      </c>
      <c r="I2035" s="617"/>
      <c r="K2035"/>
      <c r="L2035"/>
      <c r="M2035"/>
      <c r="O2035"/>
    </row>
    <row r="2036" spans="1:15" s="14" customFormat="1" ht="16.5" customHeight="1">
      <c r="A2036" s="112">
        <v>1</v>
      </c>
      <c r="B2036" s="618">
        <v>2</v>
      </c>
      <c r="C2036" s="619"/>
      <c r="D2036" s="431">
        <v>3</v>
      </c>
      <c r="E2036" s="101">
        <v>4</v>
      </c>
      <c r="F2036" s="101">
        <v>5</v>
      </c>
      <c r="G2036" s="101">
        <v>6</v>
      </c>
      <c r="H2036" s="101">
        <v>7</v>
      </c>
      <c r="I2036" s="112">
        <v>8</v>
      </c>
      <c r="K2036"/>
      <c r="L2036"/>
      <c r="M2036"/>
      <c r="O2036"/>
    </row>
    <row r="2037" spans="1:15" s="14" customFormat="1" ht="16.5" customHeight="1">
      <c r="A2037" s="51">
        <v>50012</v>
      </c>
      <c r="B2037" s="620" t="s">
        <v>423</v>
      </c>
      <c r="C2037" s="621"/>
      <c r="D2037" s="54">
        <f t="shared" ref="D2037:F2040" si="174">D292</f>
        <v>458386.05</v>
      </c>
      <c r="E2037" s="47">
        <f t="shared" si="174"/>
        <v>11227</v>
      </c>
      <c r="F2037" s="54">
        <f t="shared" si="174"/>
        <v>142947.19</v>
      </c>
      <c r="G2037" s="58">
        <f>F2037/D2037</f>
        <v>0.31184890988720099</v>
      </c>
      <c r="H2037" s="59">
        <f>F2037/E2037</f>
        <v>12.732447670793622</v>
      </c>
      <c r="I2037" s="48">
        <f>F2037/F2046</f>
        <v>0.98297971040484011</v>
      </c>
      <c r="K2037"/>
      <c r="L2037"/>
      <c r="M2037"/>
      <c r="O2037"/>
    </row>
    <row r="2038" spans="1:15" s="14" customFormat="1" ht="16.5" customHeight="1">
      <c r="A2038" s="51">
        <v>50103</v>
      </c>
      <c r="B2038" s="620" t="s">
        <v>459</v>
      </c>
      <c r="C2038" s="621"/>
      <c r="D2038" s="54">
        <f t="shared" si="174"/>
        <v>0</v>
      </c>
      <c r="E2038" s="47">
        <f t="shared" si="174"/>
        <v>0</v>
      </c>
      <c r="F2038" s="54">
        <f t="shared" si="174"/>
        <v>0</v>
      </c>
      <c r="G2038" s="58"/>
      <c r="H2038" s="59"/>
      <c r="I2038" s="48"/>
      <c r="K2038"/>
      <c r="L2038"/>
      <c r="M2038"/>
      <c r="O2038"/>
    </row>
    <row r="2039" spans="1:15" s="14" customFormat="1" ht="16.5" customHeight="1">
      <c r="A2039" s="51">
        <v>500121</v>
      </c>
      <c r="B2039" s="620" t="s">
        <v>112</v>
      </c>
      <c r="C2039" s="621"/>
      <c r="D2039" s="54">
        <f t="shared" si="174"/>
        <v>0</v>
      </c>
      <c r="E2039" s="47">
        <f t="shared" si="174"/>
        <v>0</v>
      </c>
      <c r="F2039" s="54">
        <f t="shared" si="174"/>
        <v>0</v>
      </c>
      <c r="G2039" s="58" t="e">
        <f t="shared" ref="G2039:G2047" si="175">F2039/D2039</f>
        <v>#DIV/0!</v>
      </c>
      <c r="H2039" s="59" t="e">
        <f t="shared" ref="H2039:H2046" si="176">F2039/E2039</f>
        <v>#DIV/0!</v>
      </c>
      <c r="I2039" s="48">
        <f>F2039/F2046</f>
        <v>0</v>
      </c>
      <c r="K2039"/>
      <c r="L2039"/>
      <c r="M2039"/>
      <c r="O2039"/>
    </row>
    <row r="2040" spans="1:15" s="14" customFormat="1" ht="16.5" customHeight="1">
      <c r="A2040" s="51">
        <v>500122</v>
      </c>
      <c r="B2040" s="667" t="s">
        <v>113</v>
      </c>
      <c r="C2040" s="668"/>
      <c r="D2040" s="54">
        <f t="shared" si="174"/>
        <v>0</v>
      </c>
      <c r="E2040" s="47">
        <f t="shared" si="174"/>
        <v>0</v>
      </c>
      <c r="F2040" s="54">
        <f t="shared" si="174"/>
        <v>0</v>
      </c>
      <c r="G2040" s="58" t="e">
        <f t="shared" si="175"/>
        <v>#DIV/0!</v>
      </c>
      <c r="H2040" s="59" t="e">
        <f t="shared" si="176"/>
        <v>#DIV/0!</v>
      </c>
      <c r="I2040" s="48">
        <f>F2040/F2046</f>
        <v>0</v>
      </c>
      <c r="K2040"/>
      <c r="L2040"/>
      <c r="M2040"/>
      <c r="O2040"/>
    </row>
    <row r="2041" spans="1:15" s="14" customFormat="1" ht="12" customHeight="1">
      <c r="A2041" s="51">
        <v>500123</v>
      </c>
      <c r="B2041" s="667" t="s">
        <v>338</v>
      </c>
      <c r="C2041" s="668"/>
      <c r="D2041" s="54">
        <f t="shared" ref="D2041:F2045" si="177">D299</f>
        <v>0</v>
      </c>
      <c r="E2041" s="47">
        <f t="shared" si="177"/>
        <v>0</v>
      </c>
      <c r="F2041" s="54">
        <f t="shared" si="177"/>
        <v>0</v>
      </c>
      <c r="G2041" s="58" t="e">
        <f t="shared" si="175"/>
        <v>#DIV/0!</v>
      </c>
      <c r="H2041" s="59" t="e">
        <f t="shared" si="176"/>
        <v>#DIV/0!</v>
      </c>
      <c r="I2041" s="48">
        <f>F2041/F2046</f>
        <v>0</v>
      </c>
      <c r="K2041"/>
      <c r="L2041"/>
      <c r="M2041"/>
      <c r="O2041"/>
    </row>
    <row r="2042" spans="1:15" s="14" customFormat="1" ht="16.5" customHeight="1">
      <c r="A2042" s="51">
        <v>50020</v>
      </c>
      <c r="B2042" s="620" t="s">
        <v>115</v>
      </c>
      <c r="C2042" s="621"/>
      <c r="D2042" s="54">
        <f t="shared" si="177"/>
        <v>0</v>
      </c>
      <c r="E2042" s="47">
        <f t="shared" si="177"/>
        <v>0</v>
      </c>
      <c r="F2042" s="54">
        <f t="shared" si="177"/>
        <v>0</v>
      </c>
      <c r="G2042" s="58" t="e">
        <f t="shared" si="175"/>
        <v>#DIV/0!</v>
      </c>
      <c r="H2042" s="59" t="e">
        <f t="shared" si="176"/>
        <v>#DIV/0!</v>
      </c>
      <c r="I2042" s="48">
        <f>F2042/F2046</f>
        <v>0</v>
      </c>
      <c r="K2042"/>
      <c r="L2042"/>
      <c r="M2042"/>
      <c r="O2042"/>
    </row>
    <row r="2043" spans="1:15" s="14" customFormat="1" ht="16.5" customHeight="1">
      <c r="A2043" s="51">
        <v>50203</v>
      </c>
      <c r="B2043" s="669" t="s">
        <v>116</v>
      </c>
      <c r="C2043" s="670"/>
      <c r="D2043" s="54">
        <f t="shared" si="177"/>
        <v>0</v>
      </c>
      <c r="E2043" s="47">
        <f t="shared" si="177"/>
        <v>0</v>
      </c>
      <c r="F2043" s="54">
        <f t="shared" si="177"/>
        <v>0</v>
      </c>
      <c r="G2043" s="58" t="e">
        <f t="shared" si="175"/>
        <v>#DIV/0!</v>
      </c>
      <c r="H2043" s="59" t="e">
        <f t="shared" si="176"/>
        <v>#DIV/0!</v>
      </c>
      <c r="I2043" s="48">
        <f>F2043/F2046</f>
        <v>0</v>
      </c>
      <c r="K2043"/>
      <c r="L2043"/>
      <c r="M2043"/>
    </row>
    <row r="2044" spans="1:15" s="14" customFormat="1" ht="16.5" customHeight="1">
      <c r="A2044" s="51">
        <v>50403</v>
      </c>
      <c r="B2044" s="667" t="s">
        <v>117</v>
      </c>
      <c r="C2044" s="668"/>
      <c r="D2044" s="54">
        <f t="shared" si="177"/>
        <v>0</v>
      </c>
      <c r="E2044" s="47">
        <f t="shared" si="177"/>
        <v>0</v>
      </c>
      <c r="F2044" s="54">
        <f t="shared" si="177"/>
        <v>0</v>
      </c>
      <c r="G2044" s="58" t="e">
        <f t="shared" si="175"/>
        <v>#DIV/0!</v>
      </c>
      <c r="H2044" s="59" t="e">
        <f t="shared" si="176"/>
        <v>#DIV/0!</v>
      </c>
      <c r="I2044" s="48">
        <f>F2044/F2046</f>
        <v>0</v>
      </c>
      <c r="K2044"/>
      <c r="L2044"/>
      <c r="M2044"/>
    </row>
    <row r="2045" spans="1:15" s="14" customFormat="1" ht="16.5" customHeight="1">
      <c r="A2045" s="51">
        <v>50405</v>
      </c>
      <c r="B2045" s="667" t="s">
        <v>118</v>
      </c>
      <c r="C2045" s="668"/>
      <c r="D2045" s="54">
        <f t="shared" si="177"/>
        <v>1080</v>
      </c>
      <c r="E2045" s="47">
        <f t="shared" si="177"/>
        <v>1123</v>
      </c>
      <c r="F2045" s="54">
        <f t="shared" si="177"/>
        <v>2475.13</v>
      </c>
      <c r="G2045" s="58">
        <f t="shared" si="175"/>
        <v>2.2917870370370372</v>
      </c>
      <c r="H2045" s="59">
        <f t="shared" si="176"/>
        <v>2.2040338379341051</v>
      </c>
      <c r="I2045" s="48">
        <f>F2045/F2046</f>
        <v>1.7020289595159808E-2</v>
      </c>
      <c r="K2045"/>
      <c r="L2045"/>
      <c r="M2045"/>
    </row>
    <row r="2046" spans="1:15" s="14" customFormat="1" ht="12" customHeight="1">
      <c r="A2046" s="51"/>
      <c r="B2046" s="653" t="s">
        <v>339</v>
      </c>
      <c r="C2046" s="654"/>
      <c r="D2046" s="71">
        <f>D2037+D2039+D2040+D2041+D2042+D2043+D2044+D2045</f>
        <v>459466.05</v>
      </c>
      <c r="E2046" s="71">
        <f t="shared" ref="E2046:F2046" si="178">E2037+E2039+E2040+E2041+E2042+E2043+E2044+E2045</f>
        <v>12350</v>
      </c>
      <c r="F2046" s="71">
        <f t="shared" si="178"/>
        <v>145422.32</v>
      </c>
      <c r="G2046" s="23">
        <f t="shared" si="175"/>
        <v>0.31650286239864733</v>
      </c>
      <c r="H2046" s="24">
        <f t="shared" si="176"/>
        <v>11.775086639676115</v>
      </c>
      <c r="I2046" s="25">
        <f>F2046/F2049</f>
        <v>0.34265203828291985</v>
      </c>
      <c r="K2046"/>
      <c r="L2046"/>
      <c r="M2046"/>
    </row>
    <row r="2047" spans="1:15" s="14" customFormat="1" ht="16.5" customHeight="1">
      <c r="A2047" s="51">
        <v>56000</v>
      </c>
      <c r="B2047" s="653" t="s">
        <v>466</v>
      </c>
      <c r="C2047" s="654"/>
      <c r="D2047" s="71">
        <f>D305</f>
        <v>74028</v>
      </c>
      <c r="E2047" s="71"/>
      <c r="F2047" s="71">
        <f>F305</f>
        <v>278980</v>
      </c>
      <c r="G2047" s="23">
        <f t="shared" si="175"/>
        <v>3.7685740530610041</v>
      </c>
      <c r="H2047" s="24"/>
      <c r="I2047" s="25"/>
      <c r="K2047"/>
      <c r="L2047"/>
      <c r="M2047"/>
    </row>
    <row r="2048" spans="1:15" s="14" customFormat="1" ht="12" customHeight="1">
      <c r="A2048" s="51"/>
      <c r="B2048" s="653" t="s">
        <v>119</v>
      </c>
      <c r="C2048" s="654"/>
      <c r="D2048" s="71">
        <f>D306</f>
        <v>74028</v>
      </c>
      <c r="E2048" s="71">
        <v>0</v>
      </c>
      <c r="F2048" s="71">
        <f>F306</f>
        <v>278980</v>
      </c>
      <c r="G2048" s="23">
        <f>F2048/D2048</f>
        <v>3.7685740530610041</v>
      </c>
      <c r="H2048" s="24" t="e">
        <f>F2048/E2048</f>
        <v>#DIV/0!</v>
      </c>
      <c r="I2048" s="25">
        <f>F2048/F2049</f>
        <v>0.6573479617170801</v>
      </c>
      <c r="K2048"/>
      <c r="L2048"/>
      <c r="M2048"/>
    </row>
    <row r="2049" spans="1:16" s="14" customFormat="1" ht="12" customHeight="1">
      <c r="A2049" s="116"/>
      <c r="B2049" s="626" t="s">
        <v>326</v>
      </c>
      <c r="C2049" s="627"/>
      <c r="D2049" s="401">
        <f>D2046+D2047</f>
        <v>533494.05000000005</v>
      </c>
      <c r="E2049" s="401">
        <f t="shared" ref="E2049:F2049" si="179">E2046+E2048</f>
        <v>12350</v>
      </c>
      <c r="F2049" s="401">
        <f t="shared" si="179"/>
        <v>424402.32</v>
      </c>
      <c r="G2049" s="118">
        <f>F2049/D2049</f>
        <v>0.79551462663922867</v>
      </c>
      <c r="H2049" s="108">
        <f>F2049/E2049</f>
        <v>34.364560323886643</v>
      </c>
      <c r="I2049" s="108">
        <f>I2046+I2048</f>
        <v>1</v>
      </c>
      <c r="K2049"/>
      <c r="L2049"/>
      <c r="M2049"/>
    </row>
    <row r="2050" spans="1:16" s="14" customFormat="1" ht="16.5" customHeight="1">
      <c r="A2050" s="602"/>
      <c r="B2050" s="602"/>
      <c r="C2050" s="602"/>
      <c r="D2050" s="602"/>
      <c r="E2050" s="602"/>
      <c r="F2050" s="602"/>
      <c r="G2050" s="602"/>
      <c r="H2050" s="602"/>
      <c r="I2050" s="602"/>
      <c r="K2050"/>
      <c r="L2050" s="434"/>
      <c r="M2050" s="434"/>
      <c r="N2050" s="434"/>
      <c r="O2050" s="434"/>
      <c r="P2050" s="434"/>
    </row>
    <row r="2051" spans="1:16" s="434" customFormat="1" ht="16.5" customHeight="1">
      <c r="A2051" s="602"/>
      <c r="B2051" s="666"/>
      <c r="C2051" s="666"/>
      <c r="D2051" s="666"/>
      <c r="E2051" s="666"/>
      <c r="F2051" s="666"/>
      <c r="G2051" s="666"/>
      <c r="H2051" s="666"/>
      <c r="I2051" s="666"/>
    </row>
    <row r="2052" spans="1:16" s="434" customFormat="1" ht="16.5" customHeight="1">
      <c r="A2052" s="666" t="s">
        <v>185</v>
      </c>
      <c r="B2052" s="666"/>
      <c r="C2052" s="666"/>
      <c r="D2052" s="666"/>
      <c r="E2052" s="666"/>
      <c r="F2052" s="666"/>
      <c r="G2052" s="666"/>
      <c r="H2052" s="666"/>
      <c r="I2052" s="666"/>
    </row>
    <row r="2053" spans="1:16" s="434" customFormat="1" ht="16.5" customHeight="1">
      <c r="A2053" s="602"/>
      <c r="B2053" s="602"/>
      <c r="C2053" s="602"/>
      <c r="D2053" s="602"/>
      <c r="E2053" s="602"/>
      <c r="F2053" s="602"/>
      <c r="G2053" s="602"/>
      <c r="H2053" s="602"/>
      <c r="I2053" s="602"/>
      <c r="L2053"/>
      <c r="M2053"/>
      <c r="N2053" s="14"/>
      <c r="O2053" s="14"/>
      <c r="P2053" s="14"/>
    </row>
    <row r="2054" spans="1:16" s="434" customFormat="1" ht="16.5" customHeight="1">
      <c r="L2054"/>
      <c r="M2054"/>
      <c r="N2054" s="14"/>
      <c r="O2054" s="14"/>
      <c r="P2054" s="14"/>
    </row>
    <row r="2055" spans="1:16" s="434" customFormat="1" ht="16.5" customHeight="1">
      <c r="L2055"/>
      <c r="M2055"/>
      <c r="N2055" s="14"/>
      <c r="O2055" s="14"/>
      <c r="P2055" s="14"/>
    </row>
    <row r="2056" spans="1:16" s="14" customFormat="1" ht="16.5" customHeight="1">
      <c r="A2056" s="648" t="s">
        <v>480</v>
      </c>
      <c r="B2056" s="648"/>
      <c r="C2056" s="648"/>
      <c r="D2056" s="648"/>
      <c r="E2056" s="648"/>
      <c r="F2056" s="648"/>
      <c r="G2056" s="648"/>
      <c r="H2056" s="648"/>
      <c r="I2056" s="212"/>
      <c r="K2056"/>
      <c r="L2056"/>
      <c r="M2056"/>
    </row>
    <row r="2057" spans="1:16" s="14" customFormat="1" ht="16.5" customHeight="1">
      <c r="A2057" s="435"/>
      <c r="B2057" s="435"/>
      <c r="C2057" s="435"/>
      <c r="D2057" s="435"/>
      <c r="E2057" s="609" t="s">
        <v>81</v>
      </c>
      <c r="F2057" s="435"/>
      <c r="G2057" s="435"/>
      <c r="H2057" s="435"/>
      <c r="I2057" s="435"/>
      <c r="K2057"/>
      <c r="L2057"/>
      <c r="M2057"/>
    </row>
    <row r="2058" spans="1:16" s="14" customFormat="1" ht="16.5" customHeight="1">
      <c r="A2058" s="161"/>
      <c r="B2058" s="183"/>
      <c r="C2058" s="12"/>
      <c r="D2058" s="450"/>
      <c r="E2058" s="609"/>
      <c r="F2058" s="450"/>
      <c r="G2058" s="161"/>
      <c r="H2058" s="450"/>
      <c r="I2058" s="450"/>
      <c r="K2058"/>
      <c r="L2058"/>
      <c r="M2058"/>
    </row>
    <row r="2059" spans="1:16" s="14" customFormat="1" ht="16.5" customHeight="1">
      <c r="A2059" s="468" t="s">
        <v>44</v>
      </c>
      <c r="B2059" s="610" t="s">
        <v>45</v>
      </c>
      <c r="C2059" s="611"/>
      <c r="D2059" s="332" t="s">
        <v>82</v>
      </c>
      <c r="E2059" s="445" t="s">
        <v>148</v>
      </c>
      <c r="F2059" s="34" t="s">
        <v>83</v>
      </c>
      <c r="G2059" s="614" t="s">
        <v>48</v>
      </c>
      <c r="H2059" s="615"/>
      <c r="I2059" s="616" t="s">
        <v>49</v>
      </c>
      <c r="K2059"/>
      <c r="L2059"/>
      <c r="M2059"/>
    </row>
    <row r="2060" spans="1:16" s="14" customFormat="1" ht="16.5" customHeight="1">
      <c r="A2060" s="484" t="s">
        <v>84</v>
      </c>
      <c r="B2060" s="612"/>
      <c r="C2060" s="613"/>
      <c r="D2060" s="333" t="s">
        <v>568</v>
      </c>
      <c r="E2060" s="35" t="s">
        <v>616</v>
      </c>
      <c r="F2060" s="35" t="s">
        <v>656</v>
      </c>
      <c r="G2060" s="20" t="s">
        <v>51</v>
      </c>
      <c r="H2060" s="20" t="s">
        <v>52</v>
      </c>
      <c r="I2060" s="617"/>
      <c r="K2060"/>
      <c r="L2060"/>
      <c r="M2060"/>
    </row>
    <row r="2061" spans="1:16" s="14" customFormat="1" ht="16.5" customHeight="1">
      <c r="A2061" s="112">
        <v>1</v>
      </c>
      <c r="B2061" s="618">
        <v>2</v>
      </c>
      <c r="C2061" s="619"/>
      <c r="D2061" s="431">
        <v>3</v>
      </c>
      <c r="E2061" s="101">
        <v>4</v>
      </c>
      <c r="F2061" s="101">
        <v>5</v>
      </c>
      <c r="G2061" s="101">
        <v>6</v>
      </c>
      <c r="H2061" s="101">
        <v>7</v>
      </c>
      <c r="I2061" s="112">
        <v>8</v>
      </c>
      <c r="K2061"/>
      <c r="L2061"/>
      <c r="M2061"/>
    </row>
    <row r="2062" spans="1:16" s="14" customFormat="1" ht="16.5" customHeight="1">
      <c r="A2062" s="53">
        <v>111</v>
      </c>
      <c r="B2062" s="624" t="s">
        <v>179</v>
      </c>
      <c r="C2062" s="625"/>
      <c r="D2062" s="253">
        <f>D672</f>
        <v>124231.14</v>
      </c>
      <c r="E2062" s="254">
        <f>E672</f>
        <v>192409.64</v>
      </c>
      <c r="F2062" s="253">
        <f>F672</f>
        <v>154606.57999999999</v>
      </c>
      <c r="G2062" s="58">
        <f t="shared" ref="G2062:G2067" si="180">F2062/D2062</f>
        <v>1.2445074560210909</v>
      </c>
      <c r="H2062" s="59">
        <f t="shared" ref="H2062:H2067" si="181">F2062/E2062</f>
        <v>0.80352824317949967</v>
      </c>
      <c r="I2062" s="59">
        <f>F2062/F2067</f>
        <v>0.21554584299054255</v>
      </c>
      <c r="K2062"/>
      <c r="L2062"/>
      <c r="M2062"/>
    </row>
    <row r="2063" spans="1:16" s="14" customFormat="1" ht="16.5" customHeight="1">
      <c r="A2063" s="53">
        <v>130</v>
      </c>
      <c r="B2063" s="624" t="s">
        <v>180</v>
      </c>
      <c r="C2063" s="625"/>
      <c r="D2063" s="372">
        <f>D966</f>
        <v>28285.58</v>
      </c>
      <c r="E2063" s="255">
        <f>E966</f>
        <v>93000</v>
      </c>
      <c r="F2063" s="372">
        <f>F966</f>
        <v>66822</v>
      </c>
      <c r="G2063" s="58">
        <f t="shared" si="180"/>
        <v>2.3624051548527554</v>
      </c>
      <c r="H2063" s="59">
        <f t="shared" si="181"/>
        <v>0.71851612903225803</v>
      </c>
      <c r="I2063" s="59">
        <f>F2063/F2067</f>
        <v>9.3160357860021456E-2</v>
      </c>
      <c r="K2063"/>
      <c r="L2063"/>
      <c r="M2063"/>
    </row>
    <row r="2064" spans="1:16" s="14" customFormat="1" ht="16.5" customHeight="1">
      <c r="A2064" s="53">
        <v>132</v>
      </c>
      <c r="B2064" s="624" t="s">
        <v>181</v>
      </c>
      <c r="C2064" s="625"/>
      <c r="D2064" s="253">
        <v>0</v>
      </c>
      <c r="E2064" s="256">
        <f>0+0+0+0</f>
        <v>0</v>
      </c>
      <c r="F2064" s="253">
        <v>0</v>
      </c>
      <c r="G2064" s="58" t="e">
        <f t="shared" si="180"/>
        <v>#DIV/0!</v>
      </c>
      <c r="H2064" s="59" t="e">
        <f t="shared" si="181"/>
        <v>#DIV/0!</v>
      </c>
      <c r="I2064" s="59">
        <f>F2065/F2067</f>
        <v>0.69129379914943601</v>
      </c>
      <c r="K2064"/>
      <c r="L2064"/>
      <c r="M2064"/>
    </row>
    <row r="2065" spans="1:16" s="14" customFormat="1" ht="16.5" customHeight="1">
      <c r="A2065" s="53">
        <v>200</v>
      </c>
      <c r="B2065" s="624" t="s">
        <v>182</v>
      </c>
      <c r="C2065" s="625"/>
      <c r="D2065" s="253">
        <f>D1207</f>
        <v>304309.63</v>
      </c>
      <c r="E2065" s="331">
        <f>E1207</f>
        <v>500000</v>
      </c>
      <c r="F2065" s="253">
        <f>F1207</f>
        <v>495850.76</v>
      </c>
      <c r="G2065" s="58">
        <f t="shared" si="180"/>
        <v>1.629428421308915</v>
      </c>
      <c r="H2065" s="59">
        <f t="shared" si="181"/>
        <v>0.99170152</v>
      </c>
      <c r="I2065" s="59">
        <f>F2065/F2067</f>
        <v>0.69129379914943601</v>
      </c>
      <c r="K2065"/>
      <c r="L2065"/>
      <c r="M2065"/>
    </row>
    <row r="2066" spans="1:16" s="14" customFormat="1" ht="16.5" customHeight="1">
      <c r="A2066" s="53">
        <v>300</v>
      </c>
      <c r="B2066" s="624" t="s">
        <v>183</v>
      </c>
      <c r="C2066" s="625"/>
      <c r="D2066" s="253">
        <f>D1323</f>
        <v>365106.95</v>
      </c>
      <c r="E2066" s="254">
        <f>E1323</f>
        <v>652015.49</v>
      </c>
      <c r="F2066" s="253">
        <f>F1323</f>
        <v>0</v>
      </c>
      <c r="G2066" s="58">
        <f t="shared" si="180"/>
        <v>0</v>
      </c>
      <c r="H2066" s="59">
        <f t="shared" si="181"/>
        <v>0</v>
      </c>
      <c r="I2066" s="59">
        <f>F2066/F2067</f>
        <v>0</v>
      </c>
      <c r="K2066"/>
      <c r="L2066"/>
      <c r="M2066"/>
    </row>
    <row r="2067" spans="1:16" s="14" customFormat="1" ht="16.5" customHeight="1">
      <c r="A2067" s="116"/>
      <c r="B2067" s="626" t="s">
        <v>80</v>
      </c>
      <c r="C2067" s="627"/>
      <c r="D2067" s="393">
        <f>D2062+D2063+D2064+D2065+D2066</f>
        <v>821933.3</v>
      </c>
      <c r="E2067" s="393">
        <f t="shared" ref="E2067:F2067" si="182">E2062+E2063+E2064+E2065+E2066</f>
        <v>1437425.13</v>
      </c>
      <c r="F2067" s="393">
        <f t="shared" si="182"/>
        <v>717279.34</v>
      </c>
      <c r="G2067" s="257">
        <f t="shared" si="180"/>
        <v>0.87267341522724529</v>
      </c>
      <c r="H2067" s="41">
        <f t="shared" si="181"/>
        <v>0.49900292198175222</v>
      </c>
      <c r="I2067" s="98">
        <f>SUM(I2062:I2066)</f>
        <v>1.6912937991494359</v>
      </c>
      <c r="K2067"/>
      <c r="L2067"/>
      <c r="M2067"/>
    </row>
    <row r="2068" spans="1:16" s="14" customFormat="1" ht="16.5" customHeight="1">
      <c r="A2068" s="589"/>
      <c r="B2068" s="595"/>
      <c r="C2068" s="595"/>
      <c r="D2068" s="595"/>
      <c r="E2068" s="595"/>
      <c r="F2068" s="595"/>
      <c r="G2068" s="595"/>
      <c r="H2068" s="595"/>
      <c r="I2068" s="595"/>
      <c r="K2068" s="587"/>
      <c r="L2068" s="587"/>
      <c r="M2068" s="587"/>
    </row>
    <row r="2069" spans="1:16" s="14" customFormat="1" ht="16.5" customHeight="1">
      <c r="A2069" s="440"/>
      <c r="B2069" s="665" t="s">
        <v>848</v>
      </c>
      <c r="C2069" s="665"/>
      <c r="D2069" s="665"/>
      <c r="E2069" s="665"/>
      <c r="F2069" s="665"/>
      <c r="G2069" s="665"/>
      <c r="H2069" s="665"/>
      <c r="I2069" s="665"/>
      <c r="K2069"/>
      <c r="L2069"/>
      <c r="M2069"/>
      <c r="P2069"/>
    </row>
    <row r="2070" spans="1:16" s="14" customFormat="1" ht="20.25" customHeight="1">
      <c r="A2070" s="623" t="s">
        <v>849</v>
      </c>
      <c r="B2070" s="623"/>
      <c r="C2070" s="623"/>
      <c r="D2070" s="623"/>
      <c r="E2070" s="623"/>
      <c r="F2070" s="623"/>
      <c r="G2070" s="623"/>
      <c r="H2070" s="623"/>
      <c r="I2070" s="623"/>
      <c r="K2070"/>
      <c r="L2070"/>
      <c r="M2070"/>
      <c r="P2070"/>
    </row>
    <row r="2071" spans="1:16" s="14" customFormat="1" ht="16.5" customHeight="1">
      <c r="A2071" s="622" t="s">
        <v>850</v>
      </c>
      <c r="B2071" s="622"/>
      <c r="C2071" s="622"/>
      <c r="D2071" s="622"/>
      <c r="E2071" s="622"/>
      <c r="F2071" s="622"/>
      <c r="G2071" s="622"/>
      <c r="H2071" s="622"/>
      <c r="I2071" s="622"/>
      <c r="K2071"/>
      <c r="L2071"/>
      <c r="M2071"/>
      <c r="P2071"/>
    </row>
    <row r="2072" spans="1:16" s="14" customFormat="1" ht="16.5" customHeight="1">
      <c r="A2072" s="622" t="s">
        <v>851</v>
      </c>
      <c r="B2072" s="622"/>
      <c r="C2072" s="622"/>
      <c r="D2072" s="622"/>
      <c r="E2072" s="622"/>
      <c r="F2072" s="622"/>
      <c r="G2072" s="622"/>
      <c r="H2072" s="622"/>
      <c r="I2072" s="622"/>
      <c r="K2072"/>
      <c r="L2072"/>
      <c r="M2072"/>
      <c r="P2072"/>
    </row>
    <row r="2073" spans="1:16" s="14" customFormat="1" ht="16.5" customHeight="1">
      <c r="A2073" s="622" t="s">
        <v>852</v>
      </c>
      <c r="B2073" s="622"/>
      <c r="C2073" s="622"/>
      <c r="D2073" s="622"/>
      <c r="E2073" s="622"/>
      <c r="F2073" s="622"/>
      <c r="G2073" s="622"/>
      <c r="H2073" s="622"/>
      <c r="I2073" s="622"/>
      <c r="K2073"/>
      <c r="L2073"/>
      <c r="M2073"/>
      <c r="P2073"/>
    </row>
    <row r="2074" spans="1:16" s="14" customFormat="1" ht="16.5" customHeight="1">
      <c r="A2074" s="622" t="s">
        <v>853</v>
      </c>
      <c r="B2074" s="622"/>
      <c r="C2074" s="622"/>
      <c r="D2074" s="622"/>
      <c r="E2074" s="622"/>
      <c r="F2074" s="622"/>
      <c r="G2074" s="622"/>
      <c r="H2074" s="622"/>
      <c r="I2074" s="622"/>
      <c r="K2074"/>
      <c r="L2074"/>
      <c r="M2074"/>
      <c r="P2074"/>
    </row>
    <row r="2075" spans="1:16" s="14" customFormat="1" ht="16.5" customHeight="1">
      <c r="A2075" s="622" t="s">
        <v>854</v>
      </c>
      <c r="B2075" s="622"/>
      <c r="C2075" s="622"/>
      <c r="D2075" s="622"/>
      <c r="E2075" s="622"/>
      <c r="F2075" s="622"/>
      <c r="G2075" s="622"/>
      <c r="H2075" s="622"/>
      <c r="I2075" s="622"/>
      <c r="K2075"/>
      <c r="L2075"/>
      <c r="M2075"/>
      <c r="P2075"/>
    </row>
    <row r="2076" spans="1:16" s="14" customFormat="1" ht="16.5" customHeight="1">
      <c r="A2076" s="629" t="s">
        <v>855</v>
      </c>
      <c r="B2076" s="629"/>
      <c r="C2076" s="629"/>
      <c r="D2076" s="629"/>
      <c r="E2076" s="629"/>
      <c r="F2076" s="629"/>
      <c r="G2076" s="629"/>
      <c r="H2076" s="629"/>
      <c r="I2076" s="629"/>
      <c r="K2076"/>
      <c r="L2076"/>
      <c r="M2076"/>
      <c r="P2076"/>
    </row>
    <row r="2077" spans="1:16" s="14" customFormat="1" ht="16.5" customHeight="1">
      <c r="A2077" s="435"/>
      <c r="B2077" s="622" t="s">
        <v>1077</v>
      </c>
      <c r="C2077" s="622"/>
      <c r="D2077" s="622"/>
      <c r="E2077" s="622"/>
      <c r="F2077" s="622"/>
      <c r="G2077" s="622"/>
      <c r="H2077" s="622"/>
      <c r="I2077" s="622"/>
      <c r="K2077"/>
      <c r="L2077"/>
      <c r="M2077"/>
      <c r="P2077"/>
    </row>
    <row r="2078" spans="1:16" s="14" customFormat="1" ht="16.5" customHeight="1">
      <c r="A2078" s="622"/>
      <c r="B2078" s="622"/>
      <c r="C2078" s="622"/>
      <c r="D2078" s="622"/>
      <c r="E2078" s="622"/>
      <c r="F2078" s="622"/>
      <c r="G2078" s="622"/>
      <c r="H2078" s="622"/>
      <c r="I2078" s="622"/>
      <c r="K2078"/>
      <c r="L2078"/>
      <c r="M2078"/>
      <c r="P2078"/>
    </row>
    <row r="2079" spans="1:16" s="14" customFormat="1" ht="16.5" customHeight="1">
      <c r="A2079" s="435"/>
      <c r="B2079" s="435"/>
      <c r="C2079" s="435"/>
      <c r="D2079" s="435"/>
      <c r="E2079" s="435"/>
      <c r="F2079" s="435"/>
      <c r="G2079" s="435"/>
      <c r="H2079" s="435"/>
      <c r="I2079" s="435"/>
      <c r="K2079"/>
      <c r="L2079"/>
      <c r="M2079"/>
      <c r="P2079"/>
    </row>
    <row r="2080" spans="1:16" s="14" customFormat="1" ht="16.5" customHeight="1">
      <c r="A2080" s="435"/>
      <c r="B2080" s="435"/>
      <c r="C2080" s="435"/>
      <c r="D2080" s="435"/>
      <c r="E2080" s="435"/>
      <c r="F2080" s="435"/>
      <c r="G2080" s="435"/>
      <c r="H2080" s="435"/>
      <c r="I2080" s="435"/>
      <c r="K2080"/>
      <c r="L2080"/>
      <c r="M2080"/>
      <c r="P2080"/>
    </row>
    <row r="2081" spans="1:16" s="14" customFormat="1" ht="16.5" customHeight="1">
      <c r="A2081" s="435"/>
      <c r="B2081" s="435"/>
      <c r="C2081" s="435"/>
      <c r="D2081" s="435"/>
      <c r="E2081" s="435"/>
      <c r="F2081" s="435"/>
      <c r="G2081" s="435"/>
      <c r="H2081" s="435"/>
      <c r="I2081" s="193">
        <v>35</v>
      </c>
      <c r="K2081"/>
      <c r="L2081"/>
      <c r="M2081"/>
      <c r="P2081"/>
    </row>
    <row r="2082" spans="1:16" s="14" customFormat="1" ht="16.5" customHeight="1">
      <c r="A2082" s="435"/>
      <c r="B2082" s="435"/>
      <c r="C2082" s="435"/>
      <c r="D2082" s="435"/>
      <c r="E2082" s="435"/>
      <c r="F2082" s="435"/>
      <c r="G2082" s="435"/>
      <c r="H2082" s="435"/>
      <c r="I2082" s="435"/>
      <c r="K2082"/>
      <c r="L2082"/>
      <c r="M2082"/>
      <c r="P2082"/>
    </row>
    <row r="2083" spans="1:16" s="14" customFormat="1" ht="16.5" customHeight="1">
      <c r="A2083" s="435"/>
      <c r="B2083" s="435"/>
      <c r="C2083" s="435"/>
      <c r="D2083" s="435"/>
      <c r="E2083" s="435"/>
      <c r="F2083" s="435"/>
      <c r="G2083" s="435"/>
      <c r="H2083" s="435"/>
      <c r="I2083" s="435"/>
      <c r="K2083"/>
      <c r="L2083"/>
      <c r="M2083"/>
      <c r="P2083"/>
    </row>
    <row r="2084" spans="1:16" s="14" customFormat="1" ht="16.5" customHeight="1">
      <c r="A2084" s="261"/>
      <c r="B2084" s="630" t="s">
        <v>340</v>
      </c>
      <c r="C2084" s="630"/>
      <c r="D2084" s="630"/>
      <c r="E2084" s="258"/>
      <c r="F2084" s="259"/>
      <c r="G2084" s="453"/>
      <c r="H2084" s="227"/>
      <c r="I2084" s="212"/>
      <c r="K2084"/>
      <c r="L2084"/>
      <c r="M2084"/>
      <c r="P2084"/>
    </row>
    <row r="2085" spans="1:16" s="14" customFormat="1" ht="16.5" customHeight="1">
      <c r="A2085" s="261"/>
      <c r="B2085" s="531"/>
      <c r="C2085" s="531"/>
      <c r="D2085" s="531"/>
      <c r="E2085" s="258"/>
      <c r="F2085" s="259"/>
      <c r="G2085" s="453"/>
      <c r="H2085" s="227"/>
      <c r="I2085" s="212"/>
      <c r="K2085"/>
      <c r="L2085"/>
      <c r="M2085"/>
    </row>
    <row r="2086" spans="1:16" s="14" customFormat="1" ht="16.5" customHeight="1">
      <c r="A2086" s="439"/>
      <c r="B2086" s="628" t="s">
        <v>1018</v>
      </c>
      <c r="C2086" s="628"/>
      <c r="D2086" s="628"/>
      <c r="E2086" s="628"/>
      <c r="F2086" s="628"/>
      <c r="G2086" s="628"/>
      <c r="H2086" s="628"/>
      <c r="I2086" s="628"/>
      <c r="K2086"/>
      <c r="L2086"/>
      <c r="M2086"/>
    </row>
    <row r="2087" spans="1:16" s="14" customFormat="1" ht="16.5" customHeight="1">
      <c r="A2087" s="628" t="s">
        <v>580</v>
      </c>
      <c r="B2087" s="628"/>
      <c r="C2087" s="628"/>
      <c r="D2087" s="628"/>
      <c r="E2087" s="628"/>
      <c r="F2087" s="628"/>
      <c r="G2087" s="628"/>
      <c r="H2087" s="628"/>
      <c r="I2087" s="628"/>
      <c r="K2087"/>
      <c r="L2087"/>
      <c r="M2087"/>
    </row>
    <row r="2088" spans="1:16" s="14" customFormat="1" ht="16.5" customHeight="1">
      <c r="A2088" s="628" t="s">
        <v>1019</v>
      </c>
      <c r="B2088" s="628"/>
      <c r="C2088" s="628"/>
      <c r="D2088" s="628"/>
      <c r="E2088" s="628"/>
      <c r="F2088" s="628"/>
      <c r="G2088" s="628"/>
      <c r="H2088" s="628"/>
      <c r="I2088" s="628"/>
      <c r="K2088"/>
      <c r="L2088"/>
      <c r="M2088"/>
    </row>
    <row r="2089" spans="1:16" s="14" customFormat="1" ht="16.5" customHeight="1">
      <c r="A2089" s="439"/>
      <c r="B2089" s="439" t="s">
        <v>1020</v>
      </c>
      <c r="C2089" s="439"/>
      <c r="D2089" s="439"/>
      <c r="E2089" s="439"/>
      <c r="F2089" s="439"/>
      <c r="G2089" s="439"/>
      <c r="H2089" s="439"/>
      <c r="I2089" s="439"/>
      <c r="K2089"/>
      <c r="L2089"/>
      <c r="M2089"/>
    </row>
    <row r="2090" spans="1:16" s="14" customFormat="1" ht="16.5" customHeight="1">
      <c r="A2090" s="439" t="s">
        <v>341</v>
      </c>
      <c r="B2090" s="628" t="s">
        <v>322</v>
      </c>
      <c r="C2090" s="628"/>
      <c r="D2090" s="628"/>
      <c r="E2090" s="628"/>
      <c r="F2090" s="628"/>
      <c r="G2090" s="628"/>
      <c r="H2090" s="628"/>
      <c r="I2090" s="628"/>
      <c r="K2090"/>
      <c r="L2090"/>
      <c r="M2090"/>
    </row>
    <row r="2091" spans="1:16" s="14" customFormat="1" ht="16.5" customHeight="1">
      <c r="A2091" s="435"/>
      <c r="B2091" s="435"/>
      <c r="C2091" s="435"/>
      <c r="D2091" s="435"/>
      <c r="E2091" s="609" t="s">
        <v>81</v>
      </c>
      <c r="F2091" s="435"/>
      <c r="G2091" s="435"/>
      <c r="H2091" s="435"/>
      <c r="I2091" s="435"/>
      <c r="K2091"/>
      <c r="L2091"/>
      <c r="M2091"/>
    </row>
    <row r="2092" spans="1:16" s="14" customFormat="1" ht="16.5" customHeight="1">
      <c r="A2092" s="161"/>
      <c r="B2092" s="183"/>
      <c r="C2092" s="12"/>
      <c r="D2092" s="450"/>
      <c r="E2092" s="651"/>
      <c r="F2092" s="450"/>
      <c r="G2092" s="161"/>
      <c r="H2092" s="450"/>
      <c r="I2092" s="450"/>
      <c r="K2092"/>
      <c r="L2092"/>
      <c r="M2092"/>
      <c r="N2092" s="360"/>
    </row>
    <row r="2093" spans="1:16" s="14" customFormat="1" ht="16.5" customHeight="1">
      <c r="A2093" s="468" t="s">
        <v>44</v>
      </c>
      <c r="B2093" s="610" t="s">
        <v>45</v>
      </c>
      <c r="C2093" s="611"/>
      <c r="D2093" s="332" t="s">
        <v>82</v>
      </c>
      <c r="E2093" s="445" t="s">
        <v>314</v>
      </c>
      <c r="F2093" s="34" t="s">
        <v>83</v>
      </c>
      <c r="G2093" s="614" t="s">
        <v>48</v>
      </c>
      <c r="H2093" s="615"/>
      <c r="I2093" s="616" t="s">
        <v>49</v>
      </c>
      <c r="K2093"/>
      <c r="L2093"/>
      <c r="M2093"/>
    </row>
    <row r="2094" spans="1:16" s="14" customFormat="1" ht="16.5" customHeight="1">
      <c r="A2094" s="484" t="s">
        <v>84</v>
      </c>
      <c r="B2094" s="612"/>
      <c r="C2094" s="613"/>
      <c r="D2094" s="333" t="s">
        <v>568</v>
      </c>
      <c r="E2094" s="35" t="s">
        <v>616</v>
      </c>
      <c r="F2094" s="35" t="s">
        <v>656</v>
      </c>
      <c r="G2094" s="20" t="s">
        <v>51</v>
      </c>
      <c r="H2094" s="20" t="s">
        <v>52</v>
      </c>
      <c r="I2094" s="617"/>
      <c r="K2094"/>
      <c r="L2094"/>
      <c r="M2094"/>
    </row>
    <row r="2095" spans="1:16" s="14" customFormat="1" ht="16.5" customHeight="1">
      <c r="A2095" s="112">
        <v>1</v>
      </c>
      <c r="B2095" s="618">
        <v>2</v>
      </c>
      <c r="C2095" s="619"/>
      <c r="D2095" s="431">
        <v>3</v>
      </c>
      <c r="E2095" s="101">
        <v>4</v>
      </c>
      <c r="F2095" s="101">
        <v>5</v>
      </c>
      <c r="G2095" s="101">
        <v>6</v>
      </c>
      <c r="H2095" s="101">
        <v>7</v>
      </c>
      <c r="I2095" s="112">
        <v>8</v>
      </c>
      <c r="K2095"/>
      <c r="L2095"/>
      <c r="M2095"/>
    </row>
    <row r="2096" spans="1:16" s="14" customFormat="1" ht="20.25" customHeight="1">
      <c r="A2096" s="72">
        <v>50017</v>
      </c>
      <c r="B2096" s="663" t="s">
        <v>424</v>
      </c>
      <c r="C2096" s="664"/>
      <c r="D2096" s="47">
        <f t="shared" ref="D2096:F2101" si="183">D308</f>
        <v>0</v>
      </c>
      <c r="E2096" s="236">
        <f t="shared" si="183"/>
        <v>0</v>
      </c>
      <c r="F2096" s="47">
        <f t="shared" si="183"/>
        <v>0</v>
      </c>
      <c r="G2096" s="58" t="e">
        <f t="shared" ref="G2096:G2105" si="184">F2096/D2096</f>
        <v>#DIV/0!</v>
      </c>
      <c r="H2096" s="59" t="e">
        <f t="shared" ref="H2096:H2105" si="185">F2096/E2096</f>
        <v>#DIV/0!</v>
      </c>
      <c r="I2096" s="48">
        <f>F2096/F2102</f>
        <v>0</v>
      </c>
      <c r="K2096"/>
      <c r="L2096"/>
      <c r="M2096"/>
    </row>
    <row r="2097" spans="1:13" s="14" customFormat="1" ht="16.5" customHeight="1">
      <c r="A2097" s="73">
        <v>500205</v>
      </c>
      <c r="B2097" s="663" t="s">
        <v>496</v>
      </c>
      <c r="C2097" s="664"/>
      <c r="D2097" s="47">
        <f t="shared" si="183"/>
        <v>0</v>
      </c>
      <c r="E2097" s="236">
        <f t="shared" si="183"/>
        <v>0</v>
      </c>
      <c r="F2097" s="47">
        <f t="shared" si="183"/>
        <v>0</v>
      </c>
      <c r="G2097" s="58" t="e">
        <f t="shared" si="184"/>
        <v>#DIV/0!</v>
      </c>
      <c r="H2097" s="59" t="e">
        <f t="shared" si="185"/>
        <v>#DIV/0!</v>
      </c>
      <c r="I2097" s="48">
        <f>F2097/F2102</f>
        <v>0</v>
      </c>
      <c r="K2097"/>
      <c r="L2097"/>
      <c r="M2097"/>
    </row>
    <row r="2098" spans="1:13" s="14" customFormat="1" ht="16.5" customHeight="1">
      <c r="A2098" s="51">
        <v>50206</v>
      </c>
      <c r="B2098" s="620" t="s">
        <v>120</v>
      </c>
      <c r="C2098" s="621"/>
      <c r="D2098" s="47">
        <f t="shared" si="183"/>
        <v>2350</v>
      </c>
      <c r="E2098" s="236">
        <f t="shared" si="183"/>
        <v>0</v>
      </c>
      <c r="F2098" s="47">
        <f t="shared" si="183"/>
        <v>3500</v>
      </c>
      <c r="G2098" s="58">
        <f t="shared" si="184"/>
        <v>1.4893617021276595</v>
      </c>
      <c r="H2098" s="59" t="e">
        <f t="shared" si="185"/>
        <v>#DIV/0!</v>
      </c>
      <c r="I2098" s="48">
        <f>F2098/F2102</f>
        <v>0.53435114503816794</v>
      </c>
      <c r="K2098"/>
      <c r="L2098"/>
      <c r="M2098"/>
    </row>
    <row r="2099" spans="1:13" s="14" customFormat="1" ht="16.5" customHeight="1">
      <c r="A2099" s="51">
        <v>50208</v>
      </c>
      <c r="B2099" s="620" t="s">
        <v>121</v>
      </c>
      <c r="C2099" s="621"/>
      <c r="D2099" s="47">
        <f t="shared" si="183"/>
        <v>4896</v>
      </c>
      <c r="E2099" s="236">
        <f t="shared" si="183"/>
        <v>10000</v>
      </c>
      <c r="F2099" s="47">
        <f t="shared" si="183"/>
        <v>0</v>
      </c>
      <c r="G2099" s="58">
        <f t="shared" si="184"/>
        <v>0</v>
      </c>
      <c r="H2099" s="59">
        <f t="shared" si="185"/>
        <v>0</v>
      </c>
      <c r="I2099" s="48">
        <f>F2099/F2102</f>
        <v>0</v>
      </c>
      <c r="K2099"/>
      <c r="L2099"/>
      <c r="M2099"/>
    </row>
    <row r="2100" spans="1:13" s="14" customFormat="1" ht="16.5" customHeight="1">
      <c r="A2100" s="51" t="s">
        <v>122</v>
      </c>
      <c r="B2100" s="620" t="s">
        <v>342</v>
      </c>
      <c r="C2100" s="621"/>
      <c r="D2100" s="47">
        <f t="shared" si="183"/>
        <v>0</v>
      </c>
      <c r="E2100" s="236">
        <f t="shared" si="183"/>
        <v>0</v>
      </c>
      <c r="F2100" s="47">
        <f t="shared" si="183"/>
        <v>0</v>
      </c>
      <c r="G2100" s="58" t="e">
        <f t="shared" si="184"/>
        <v>#DIV/0!</v>
      </c>
      <c r="H2100" s="59" t="e">
        <f t="shared" si="185"/>
        <v>#DIV/0!</v>
      </c>
      <c r="I2100" s="48">
        <f>F2100/F2102</f>
        <v>0</v>
      </c>
      <c r="K2100"/>
      <c r="L2100"/>
      <c r="M2100"/>
    </row>
    <row r="2101" spans="1:13" s="14" customFormat="1" ht="16.5" customHeight="1">
      <c r="A2101" s="53">
        <v>50211</v>
      </c>
      <c r="B2101" s="620" t="s">
        <v>123</v>
      </c>
      <c r="C2101" s="621"/>
      <c r="D2101" s="47">
        <f t="shared" si="183"/>
        <v>6525</v>
      </c>
      <c r="E2101" s="236">
        <f t="shared" si="183"/>
        <v>30000</v>
      </c>
      <c r="F2101" s="47">
        <f t="shared" si="183"/>
        <v>3050</v>
      </c>
      <c r="G2101" s="58">
        <f t="shared" si="184"/>
        <v>0.46743295019157088</v>
      </c>
      <c r="H2101" s="59">
        <f t="shared" si="185"/>
        <v>0.10166666666666667</v>
      </c>
      <c r="I2101" s="48">
        <f>F2101/F2102</f>
        <v>0.46564885496183206</v>
      </c>
      <c r="K2101"/>
      <c r="L2101"/>
      <c r="M2101"/>
    </row>
    <row r="2102" spans="1:13" s="14" customFormat="1" ht="16.5" customHeight="1">
      <c r="A2102" s="53"/>
      <c r="B2102" s="405" t="s">
        <v>497</v>
      </c>
      <c r="C2102" s="433"/>
      <c r="D2102" s="76">
        <f>D2096+D2097+D2098+D2099+D2100+D2101</f>
        <v>13771</v>
      </c>
      <c r="E2102" s="347">
        <f>E2096+E2097+E2098+E2099+E2100+E2101</f>
        <v>40000</v>
      </c>
      <c r="F2102" s="76">
        <f>F2096+F2097+F2098+F2099+F2100+F2101</f>
        <v>6550</v>
      </c>
      <c r="G2102" s="58">
        <f t="shared" si="184"/>
        <v>0.47563720862682446</v>
      </c>
      <c r="H2102" s="59">
        <f t="shared" si="185"/>
        <v>0.16375000000000001</v>
      </c>
      <c r="I2102" s="25">
        <f>F2102/F2105</f>
        <v>0.12374294641590364</v>
      </c>
      <c r="K2102"/>
      <c r="L2102"/>
      <c r="M2102"/>
    </row>
    <row r="2103" spans="1:13" s="14" customFormat="1" ht="16.5" customHeight="1">
      <c r="A2103" s="53"/>
      <c r="B2103" s="405" t="s">
        <v>498</v>
      </c>
      <c r="C2103" s="433"/>
      <c r="D2103" s="74">
        <f>D2104</f>
        <v>16888.150000000001</v>
      </c>
      <c r="E2103" s="228">
        <v>0</v>
      </c>
      <c r="F2103" s="76">
        <f>F2104</f>
        <v>46382.31</v>
      </c>
      <c r="G2103" s="58">
        <f t="shared" si="184"/>
        <v>2.7464411436421394</v>
      </c>
      <c r="H2103" s="59" t="e">
        <f t="shared" si="185"/>
        <v>#DIV/0!</v>
      </c>
      <c r="I2103" s="25">
        <f>F2103/F2105</f>
        <v>0.87625705358409633</v>
      </c>
      <c r="K2103"/>
      <c r="L2103"/>
      <c r="M2103"/>
    </row>
    <row r="2104" spans="1:13" s="14" customFormat="1" ht="16.5" customHeight="1">
      <c r="A2104" s="53"/>
      <c r="B2104" s="620" t="s">
        <v>499</v>
      </c>
      <c r="C2104" s="621"/>
      <c r="D2104" s="74">
        <f>D316</f>
        <v>16888.150000000001</v>
      </c>
      <c r="E2104" s="250">
        <v>0</v>
      </c>
      <c r="F2104" s="74">
        <f>F316</f>
        <v>46382.31</v>
      </c>
      <c r="G2104" s="58">
        <f t="shared" si="184"/>
        <v>2.7464411436421394</v>
      </c>
      <c r="H2104" s="59" t="e">
        <f t="shared" si="185"/>
        <v>#DIV/0!</v>
      </c>
      <c r="I2104" s="25">
        <f>F2104/F2105</f>
        <v>0.87625705358409633</v>
      </c>
      <c r="K2104"/>
      <c r="L2104"/>
      <c r="M2104"/>
    </row>
    <row r="2105" spans="1:13" s="14" customFormat="1" ht="16.5" customHeight="1">
      <c r="A2105" s="535"/>
      <c r="B2105" s="660" t="s">
        <v>343</v>
      </c>
      <c r="C2105" s="661"/>
      <c r="D2105" s="536">
        <f>D2096+D2097+D2098+D2099+D2100+D2101+D2104</f>
        <v>30659.15</v>
      </c>
      <c r="E2105" s="536">
        <f t="shared" ref="E2105:F2105" si="186">E2096+E2097+E2098+E2099+E2100+E2101+E2104</f>
        <v>40000</v>
      </c>
      <c r="F2105" s="536">
        <f t="shared" si="186"/>
        <v>52932.31</v>
      </c>
      <c r="G2105" s="537">
        <f t="shared" si="184"/>
        <v>1.7264767614235879</v>
      </c>
      <c r="H2105" s="538">
        <f t="shared" si="185"/>
        <v>1.3233077499999999</v>
      </c>
      <c r="I2105" s="539">
        <f>I2102+I2104</f>
        <v>1</v>
      </c>
      <c r="K2105"/>
      <c r="L2105"/>
      <c r="M2105"/>
    </row>
    <row r="2106" spans="1:13" s="14" customFormat="1" ht="16.5" customHeight="1">
      <c r="A2106"/>
      <c r="B2106"/>
      <c r="C2106"/>
      <c r="D2106"/>
      <c r="E2106"/>
      <c r="F2106"/>
      <c r="G2106"/>
      <c r="H2106"/>
      <c r="I2106"/>
      <c r="K2106"/>
      <c r="L2106"/>
      <c r="M2106"/>
    </row>
    <row r="2107" spans="1:13" s="14" customFormat="1" ht="12" customHeight="1">
      <c r="A2107" s="662" t="s">
        <v>1021</v>
      </c>
      <c r="B2107" s="662"/>
      <c r="C2107" s="662"/>
      <c r="D2107" s="662"/>
      <c r="E2107" s="662"/>
      <c r="F2107" s="662"/>
      <c r="G2107" s="662"/>
      <c r="H2107" s="662"/>
      <c r="I2107" s="662"/>
      <c r="K2107"/>
      <c r="L2107"/>
      <c r="M2107"/>
    </row>
    <row r="2108" spans="1:13" s="14" customFormat="1" ht="14.25" customHeight="1">
      <c r="A2108" s="185" t="s">
        <v>581</v>
      </c>
      <c r="B2108" s="485"/>
      <c r="C2108" s="485"/>
      <c r="D2108" s="485"/>
      <c r="E2108" s="185"/>
      <c r="F2108" s="185"/>
      <c r="G2108" s="185"/>
      <c r="H2108" s="185"/>
      <c r="I2108" s="185"/>
      <c r="K2108"/>
      <c r="L2108"/>
      <c r="M2108"/>
    </row>
    <row r="2109" spans="1:13" s="14" customFormat="1" ht="14.25" customHeight="1">
      <c r="A2109" s="185" t="s">
        <v>1022</v>
      </c>
      <c r="B2109" s="485"/>
      <c r="C2109" s="485"/>
      <c r="D2109" s="485"/>
      <c r="E2109" s="185"/>
      <c r="F2109" s="185"/>
      <c r="G2109" s="185"/>
      <c r="H2109" s="185"/>
      <c r="I2109" s="185"/>
      <c r="K2109"/>
      <c r="L2109"/>
      <c r="M2109"/>
    </row>
    <row r="2110" spans="1:13" s="14" customFormat="1" ht="16.5" customHeight="1">
      <c r="A2110" s="185" t="s">
        <v>1023</v>
      </c>
      <c r="B2110" s="485"/>
      <c r="C2110" s="485"/>
      <c r="D2110" s="485"/>
      <c r="E2110" s="185"/>
      <c r="F2110" s="185"/>
      <c r="G2110" s="185"/>
      <c r="H2110" s="185"/>
      <c r="I2110" s="185"/>
      <c r="K2110"/>
      <c r="L2110"/>
      <c r="M2110"/>
    </row>
    <row r="2111" spans="1:13" s="14" customFormat="1" ht="16.5" customHeight="1">
      <c r="A2111" s="185" t="s">
        <v>1024</v>
      </c>
      <c r="B2111" s="485"/>
      <c r="C2111" s="485"/>
      <c r="D2111" s="485"/>
      <c r="E2111" s="185"/>
      <c r="F2111" s="185"/>
      <c r="G2111" s="185"/>
      <c r="H2111" s="185"/>
      <c r="I2111" s="185"/>
      <c r="K2111"/>
      <c r="L2111"/>
      <c r="M2111"/>
    </row>
    <row r="2112" spans="1:13" s="14" customFormat="1" ht="16.5" customHeight="1">
      <c r="B2112" s="485"/>
      <c r="C2112" s="485"/>
      <c r="D2112" s="485"/>
      <c r="E2112" s="185"/>
      <c r="F2112" s="185"/>
      <c r="G2112" s="185"/>
      <c r="I2112" s="185"/>
      <c r="K2112"/>
      <c r="L2112"/>
      <c r="M2112"/>
    </row>
    <row r="2113" spans="1:13" s="14" customFormat="1" ht="16.5" customHeight="1">
      <c r="B2113" s="485"/>
      <c r="C2113" s="485"/>
      <c r="D2113" s="485"/>
      <c r="E2113" s="185"/>
      <c r="F2113" s="185"/>
      <c r="G2113" s="185"/>
      <c r="I2113" s="185"/>
      <c r="K2113"/>
      <c r="L2113"/>
      <c r="M2113"/>
    </row>
    <row r="2114" spans="1:13" s="14" customFormat="1" ht="16.5" customHeight="1">
      <c r="B2114" s="485"/>
      <c r="C2114" s="485"/>
      <c r="D2114" s="485"/>
      <c r="E2114" s="185"/>
      <c r="F2114" s="185"/>
      <c r="G2114" s="185"/>
      <c r="I2114" s="185"/>
      <c r="K2114"/>
      <c r="L2114"/>
      <c r="M2114"/>
    </row>
    <row r="2115" spans="1:13" s="14" customFormat="1" ht="16.5" customHeight="1">
      <c r="A2115" s="435"/>
      <c r="B2115" s="435" t="s">
        <v>560</v>
      </c>
      <c r="C2115" s="435"/>
      <c r="D2115" s="435"/>
      <c r="E2115" s="609" t="s">
        <v>81</v>
      </c>
      <c r="F2115" s="435"/>
      <c r="G2115" s="435"/>
      <c r="H2115" s="435"/>
      <c r="I2115" s="435"/>
      <c r="K2115"/>
      <c r="L2115"/>
      <c r="M2115"/>
    </row>
    <row r="2116" spans="1:13" s="14" customFormat="1" ht="18.75" customHeight="1">
      <c r="A2116" s="161"/>
      <c r="B2116" s="183"/>
      <c r="C2116" s="12"/>
      <c r="D2116" s="450"/>
      <c r="E2116" s="609"/>
      <c r="F2116" s="450"/>
      <c r="G2116" s="161"/>
      <c r="H2116" s="450"/>
      <c r="I2116" s="450"/>
      <c r="K2116"/>
      <c r="L2116"/>
      <c r="M2116"/>
    </row>
    <row r="2117" spans="1:13" s="14" customFormat="1" ht="16.5" customHeight="1">
      <c r="A2117" s="468" t="s">
        <v>44</v>
      </c>
      <c r="B2117" s="610" t="s">
        <v>45</v>
      </c>
      <c r="C2117" s="611"/>
      <c r="D2117" s="332" t="s">
        <v>82</v>
      </c>
      <c r="E2117" s="445" t="s">
        <v>148</v>
      </c>
      <c r="F2117" s="34" t="s">
        <v>83</v>
      </c>
      <c r="G2117" s="614" t="s">
        <v>48</v>
      </c>
      <c r="H2117" s="615"/>
      <c r="I2117" s="616" t="s">
        <v>49</v>
      </c>
      <c r="K2117"/>
      <c r="L2117"/>
      <c r="M2117"/>
    </row>
    <row r="2118" spans="1:13" s="14" customFormat="1" ht="16.5" customHeight="1">
      <c r="A2118" s="484" t="s">
        <v>84</v>
      </c>
      <c r="B2118" s="612"/>
      <c r="C2118" s="613"/>
      <c r="D2118" s="333" t="s">
        <v>568</v>
      </c>
      <c r="E2118" s="35" t="s">
        <v>616</v>
      </c>
      <c r="F2118" s="35" t="s">
        <v>656</v>
      </c>
      <c r="G2118" s="20" t="s">
        <v>51</v>
      </c>
      <c r="H2118" s="20" t="s">
        <v>52</v>
      </c>
      <c r="I2118" s="617"/>
      <c r="K2118"/>
      <c r="L2118"/>
      <c r="M2118"/>
    </row>
    <row r="2119" spans="1:13" s="14" customFormat="1" ht="16.5" customHeight="1">
      <c r="A2119" s="112">
        <v>1</v>
      </c>
      <c r="B2119" s="618">
        <v>2</v>
      </c>
      <c r="C2119" s="619"/>
      <c r="D2119" s="431">
        <v>3</v>
      </c>
      <c r="E2119" s="101">
        <v>4</v>
      </c>
      <c r="F2119" s="101">
        <v>5</v>
      </c>
      <c r="G2119" s="101">
        <v>6</v>
      </c>
      <c r="H2119" s="101">
        <v>7</v>
      </c>
      <c r="I2119" s="112">
        <v>8</v>
      </c>
      <c r="K2119"/>
      <c r="L2119"/>
      <c r="M2119"/>
    </row>
    <row r="2120" spans="1:13" s="14" customFormat="1" ht="16.5" customHeight="1">
      <c r="A2120" s="53">
        <v>111</v>
      </c>
      <c r="B2120" s="624" t="s">
        <v>179</v>
      </c>
      <c r="C2120" s="625"/>
      <c r="D2120" s="5">
        <f>D673</f>
        <v>54033.99</v>
      </c>
      <c r="E2120" s="115">
        <f>E673</f>
        <v>67271.17</v>
      </c>
      <c r="F2120" s="5">
        <f>F673</f>
        <v>53663.5</v>
      </c>
      <c r="G2120" s="58">
        <f t="shared" ref="G2120:G2125" si="187">F2120/D2120</f>
        <v>0.99314338992919093</v>
      </c>
      <c r="H2120" s="59">
        <f t="shared" ref="H2120:H2125" si="188">F2120/E2120</f>
        <v>0.79771914179580938</v>
      </c>
      <c r="I2120" s="59">
        <f>F2120/F2125</f>
        <v>0.21282881414252397</v>
      </c>
      <c r="K2120"/>
      <c r="L2120"/>
      <c r="M2120"/>
    </row>
    <row r="2121" spans="1:13" s="14" customFormat="1" ht="16.5" customHeight="1">
      <c r="A2121" s="53">
        <v>130</v>
      </c>
      <c r="B2121" s="624" t="s">
        <v>180</v>
      </c>
      <c r="C2121" s="625"/>
      <c r="D2121" s="370">
        <f>D967</f>
        <v>19730.2</v>
      </c>
      <c r="E2121" s="5">
        <f>E967</f>
        <v>42126.54</v>
      </c>
      <c r="F2121" s="370">
        <f>F967</f>
        <v>29123.94</v>
      </c>
      <c r="G2121" s="58">
        <f t="shared" si="187"/>
        <v>1.4761097201244791</v>
      </c>
      <c r="H2121" s="59">
        <f t="shared" si="188"/>
        <v>0.69134422148127994</v>
      </c>
      <c r="I2121" s="59">
        <f>F2121/F2125</f>
        <v>0.11550520583558692</v>
      </c>
      <c r="K2121"/>
      <c r="L2121"/>
      <c r="M2121"/>
    </row>
    <row r="2122" spans="1:13" s="14" customFormat="1" ht="16.5" customHeight="1">
      <c r="A2122" s="53">
        <v>132</v>
      </c>
      <c r="B2122" s="624" t="s">
        <v>181</v>
      </c>
      <c r="C2122" s="625"/>
      <c r="D2122" s="5">
        <v>0</v>
      </c>
      <c r="E2122" s="115">
        <f>0+0+0</f>
        <v>0</v>
      </c>
      <c r="F2122" s="5">
        <v>0</v>
      </c>
      <c r="G2122" s="58" t="e">
        <f t="shared" si="187"/>
        <v>#DIV/0!</v>
      </c>
      <c r="H2122" s="59" t="e">
        <f t="shared" si="188"/>
        <v>#DIV/0!</v>
      </c>
      <c r="I2122" s="59">
        <f>F2122/F2125</f>
        <v>0</v>
      </c>
      <c r="K2122"/>
      <c r="L2122"/>
      <c r="M2122"/>
    </row>
    <row r="2123" spans="1:13" s="14" customFormat="1" ht="16.5" customHeight="1">
      <c r="A2123" s="53">
        <v>200</v>
      </c>
      <c r="B2123" s="624" t="s">
        <v>182</v>
      </c>
      <c r="C2123" s="625"/>
      <c r="D2123" s="5">
        <f>D1208</f>
        <v>94884.79</v>
      </c>
      <c r="E2123" s="5">
        <f>E1208</f>
        <v>130596.57</v>
      </c>
      <c r="F2123" s="5">
        <f>F1208</f>
        <v>121501.52</v>
      </c>
      <c r="G2123" s="58">
        <f t="shared" si="187"/>
        <v>1.2805162977122047</v>
      </c>
      <c r="H2123" s="59">
        <f t="shared" si="188"/>
        <v>0.93035766559565847</v>
      </c>
      <c r="I2123" s="59">
        <f>F2123/F2125</f>
        <v>0.48187360902874687</v>
      </c>
      <c r="K2123"/>
      <c r="L2123"/>
      <c r="M2123"/>
    </row>
    <row r="2124" spans="1:13" s="14" customFormat="1" ht="16.5" customHeight="1">
      <c r="A2124" s="53">
        <v>300</v>
      </c>
      <c r="B2124" s="624" t="s">
        <v>183</v>
      </c>
      <c r="C2124" s="625"/>
      <c r="D2124" s="5">
        <f>D1324</f>
        <v>190685.2</v>
      </c>
      <c r="E2124" s="5">
        <f>E1324</f>
        <v>181286</v>
      </c>
      <c r="F2124" s="5">
        <f>F1324</f>
        <v>47855</v>
      </c>
      <c r="G2124" s="58">
        <f t="shared" si="187"/>
        <v>0.25096336789640727</v>
      </c>
      <c r="H2124" s="59">
        <f t="shared" si="188"/>
        <v>0.2639751552795031</v>
      </c>
      <c r="I2124" s="59">
        <f>F2124/F2125</f>
        <v>0.18979237099314217</v>
      </c>
      <c r="K2124"/>
      <c r="L2124"/>
      <c r="M2124"/>
    </row>
    <row r="2125" spans="1:13" s="14" customFormat="1" ht="16.5" customHeight="1">
      <c r="A2125" s="116"/>
      <c r="B2125" s="626" t="s">
        <v>80</v>
      </c>
      <c r="C2125" s="627"/>
      <c r="D2125" s="393">
        <f>D2120+D2121+D2122+D2123+D2124</f>
        <v>359334.18</v>
      </c>
      <c r="E2125" s="393">
        <f t="shared" ref="E2125:F2125" si="189">E2120+E2121+E2122+E2123+E2124</f>
        <v>421280.28</v>
      </c>
      <c r="F2125" s="393">
        <f t="shared" si="189"/>
        <v>252143.96000000002</v>
      </c>
      <c r="G2125" s="139">
        <f t="shared" si="187"/>
        <v>0.70169767874572919</v>
      </c>
      <c r="H2125" s="108">
        <f t="shared" si="188"/>
        <v>0.59851830709949205</v>
      </c>
      <c r="I2125" s="144">
        <f>SUM(I2120:I2124)</f>
        <v>1</v>
      </c>
      <c r="K2125"/>
      <c r="L2125"/>
      <c r="M2125"/>
    </row>
    <row r="2126" spans="1:13" s="14" customFormat="1" ht="16.5" customHeight="1">
      <c r="A2126" s="260"/>
      <c r="B2126" s="261"/>
      <c r="C2126" s="261"/>
      <c r="D2126" s="261"/>
      <c r="E2126" s="260"/>
      <c r="F2126" s="260"/>
      <c r="G2126" s="260"/>
      <c r="H2126" s="260"/>
      <c r="I2126" s="235"/>
      <c r="K2126"/>
      <c r="L2126"/>
      <c r="M2126"/>
    </row>
    <row r="2127" spans="1:13" s="14" customFormat="1" ht="16.5" customHeight="1">
      <c r="A2127" s="439"/>
      <c r="B2127" s="623" t="s">
        <v>856</v>
      </c>
      <c r="C2127" s="623"/>
      <c r="D2127" s="623"/>
      <c r="E2127" s="623"/>
      <c r="F2127" s="623"/>
      <c r="G2127" s="623"/>
      <c r="H2127" s="623"/>
      <c r="I2127" s="623"/>
      <c r="K2127"/>
      <c r="L2127"/>
      <c r="M2127"/>
    </row>
    <row r="2128" spans="1:13" s="14" customFormat="1" ht="16.5" customHeight="1">
      <c r="A2128" s="623" t="s">
        <v>857</v>
      </c>
      <c r="B2128" s="623"/>
      <c r="C2128" s="623"/>
      <c r="D2128" s="623"/>
      <c r="E2128" s="623"/>
      <c r="F2128" s="623"/>
      <c r="G2128" s="623"/>
      <c r="H2128" s="623"/>
      <c r="I2128" s="623"/>
      <c r="K2128"/>
      <c r="L2128"/>
      <c r="M2128"/>
    </row>
    <row r="2129" spans="1:13" s="14" customFormat="1" ht="16.5" customHeight="1">
      <c r="A2129" s="450" t="s">
        <v>858</v>
      </c>
      <c r="B2129" s="450"/>
      <c r="C2129" s="450"/>
      <c r="D2129" s="450"/>
      <c r="E2129" s="450"/>
      <c r="F2129" s="450"/>
      <c r="G2129" s="450"/>
      <c r="H2129" s="450"/>
      <c r="I2129" s="450"/>
      <c r="K2129"/>
      <c r="L2129"/>
      <c r="M2129"/>
    </row>
    <row r="2130" spans="1:13" s="14" customFormat="1" ht="16.5" customHeight="1">
      <c r="A2130" s="622" t="s">
        <v>859</v>
      </c>
      <c r="B2130" s="622"/>
      <c r="C2130" s="622"/>
      <c r="D2130" s="622"/>
      <c r="E2130" s="622"/>
      <c r="F2130" s="622"/>
      <c r="G2130" s="622"/>
      <c r="H2130" s="622"/>
      <c r="I2130" s="622"/>
      <c r="K2130"/>
      <c r="L2130"/>
      <c r="M2130"/>
    </row>
    <row r="2131" spans="1:13" s="14" customFormat="1" ht="16.5" customHeight="1">
      <c r="A2131" s="622" t="s">
        <v>860</v>
      </c>
      <c r="B2131" s="622"/>
      <c r="C2131" s="622"/>
      <c r="D2131" s="622"/>
      <c r="E2131" s="622"/>
      <c r="F2131" s="622"/>
      <c r="G2131" s="622"/>
      <c r="H2131" s="622"/>
      <c r="I2131" s="622"/>
      <c r="K2131"/>
      <c r="L2131"/>
      <c r="M2131"/>
    </row>
    <row r="2132" spans="1:13" s="14" customFormat="1" ht="16.5" customHeight="1">
      <c r="A2132" s="622" t="s">
        <v>861</v>
      </c>
      <c r="B2132" s="622"/>
      <c r="C2132" s="622"/>
      <c r="D2132" s="622"/>
      <c r="E2132" s="622"/>
      <c r="F2132" s="622"/>
      <c r="G2132" s="622"/>
      <c r="H2132" s="622"/>
      <c r="I2132" s="622"/>
      <c r="K2132"/>
      <c r="L2132"/>
      <c r="M2132"/>
    </row>
    <row r="2133" spans="1:13" s="14" customFormat="1" ht="16.5" customHeight="1">
      <c r="A2133" s="435" t="s">
        <v>582</v>
      </c>
      <c r="B2133" s="435"/>
      <c r="C2133" s="435"/>
      <c r="D2133" s="435"/>
      <c r="E2133" s="435"/>
      <c r="F2133" s="435"/>
      <c r="G2133" s="435"/>
      <c r="H2133" s="435"/>
      <c r="I2133" s="435"/>
      <c r="K2133"/>
      <c r="L2133"/>
      <c r="M2133"/>
    </row>
    <row r="2134" spans="1:13" s="14" customFormat="1" ht="16.5" customHeight="1">
      <c r="A2134" s="435"/>
      <c r="B2134" s="435" t="s">
        <v>862</v>
      </c>
      <c r="C2134" s="435"/>
      <c r="D2134" s="435"/>
      <c r="E2134" s="435"/>
      <c r="F2134" s="435"/>
      <c r="G2134" s="435"/>
      <c r="H2134" s="435"/>
      <c r="I2134" s="435"/>
      <c r="K2134"/>
      <c r="L2134"/>
      <c r="M2134"/>
    </row>
    <row r="2135" spans="1:13" s="14" customFormat="1" ht="16.5" customHeight="1">
      <c r="A2135" s="435" t="s">
        <v>863</v>
      </c>
      <c r="B2135" s="435"/>
      <c r="C2135" s="435"/>
      <c r="D2135" s="435"/>
      <c r="E2135" s="435"/>
      <c r="F2135" s="435"/>
      <c r="G2135" s="435"/>
      <c r="H2135" s="435"/>
      <c r="I2135" s="435"/>
      <c r="K2135"/>
      <c r="L2135"/>
      <c r="M2135"/>
    </row>
    <row r="2136" spans="1:13" s="14" customFormat="1" ht="16.5" customHeight="1">
      <c r="A2136" s="628" t="s">
        <v>864</v>
      </c>
      <c r="B2136" s="628"/>
      <c r="C2136" s="628"/>
      <c r="D2136" s="628"/>
      <c r="E2136" s="628"/>
      <c r="F2136" s="628"/>
      <c r="G2136" s="628"/>
      <c r="H2136" s="628"/>
      <c r="I2136" s="628"/>
      <c r="K2136"/>
      <c r="L2136"/>
      <c r="M2136"/>
    </row>
    <row r="2137" spans="1:13" s="14" customFormat="1" ht="16.5" customHeight="1">
      <c r="A2137" s="628" t="s">
        <v>865</v>
      </c>
      <c r="B2137" s="628"/>
      <c r="C2137" s="628"/>
      <c r="D2137" s="628"/>
      <c r="E2137" s="628"/>
      <c r="F2137" s="628"/>
      <c r="G2137" s="628"/>
      <c r="H2137" s="628"/>
      <c r="I2137" s="628"/>
      <c r="K2137"/>
      <c r="L2137"/>
      <c r="M2137"/>
    </row>
    <row r="2138" spans="1:13" s="14" customFormat="1" ht="16.5" customHeight="1">
      <c r="A2138" s="597"/>
      <c r="B2138" s="597"/>
      <c r="C2138" s="597"/>
      <c r="D2138" s="597"/>
      <c r="E2138" s="597"/>
      <c r="F2138" s="597"/>
      <c r="G2138" s="597"/>
      <c r="H2138" s="597"/>
      <c r="I2138" s="597"/>
      <c r="K2138" s="598"/>
      <c r="L2138" s="598"/>
      <c r="M2138" s="598"/>
    </row>
    <row r="2139" spans="1:13" s="14" customFormat="1" ht="16.5" customHeight="1">
      <c r="A2139" s="439"/>
      <c r="B2139" s="439"/>
      <c r="C2139" s="439"/>
      <c r="D2139" s="439"/>
      <c r="E2139" s="439"/>
      <c r="F2139" s="439"/>
      <c r="G2139" s="439"/>
      <c r="H2139" s="439"/>
      <c r="I2139" s="439"/>
      <c r="K2139"/>
      <c r="L2139"/>
      <c r="M2139"/>
    </row>
    <row r="2140" spans="1:13" s="14" customFormat="1" ht="16.5" customHeight="1">
      <c r="A2140" s="439"/>
      <c r="B2140" s="439"/>
      <c r="C2140" s="439"/>
      <c r="D2140" s="439"/>
      <c r="E2140" s="439"/>
      <c r="F2140" s="439"/>
      <c r="G2140" s="439"/>
      <c r="H2140" s="439"/>
      <c r="I2140" s="356">
        <v>36</v>
      </c>
      <c r="K2140"/>
      <c r="L2140"/>
      <c r="M2140"/>
    </row>
    <row r="2141" spans="1:13" s="14" customFormat="1" ht="16.5" customHeight="1">
      <c r="A2141" s="439"/>
      <c r="B2141" s="439"/>
      <c r="C2141" s="439"/>
      <c r="D2141" s="439"/>
      <c r="E2141" s="439"/>
      <c r="F2141" s="439"/>
      <c r="G2141" s="439"/>
      <c r="H2141" s="439"/>
      <c r="I2141" s="439"/>
      <c r="K2141"/>
      <c r="L2141"/>
      <c r="M2141"/>
    </row>
    <row r="2142" spans="1:13" s="14" customFormat="1" ht="16.5" customHeight="1">
      <c r="A2142" s="439"/>
      <c r="B2142" s="439"/>
      <c r="C2142" s="439"/>
      <c r="D2142" s="439"/>
      <c r="E2142" s="439"/>
      <c r="F2142" s="439"/>
      <c r="G2142" s="439"/>
      <c r="H2142" s="439"/>
      <c r="I2142" s="439"/>
      <c r="K2142"/>
      <c r="L2142"/>
      <c r="M2142"/>
    </row>
    <row r="2143" spans="1:13" s="14" customFormat="1" ht="16.5" customHeight="1">
      <c r="A2143" s="261"/>
      <c r="B2143" s="630" t="s">
        <v>344</v>
      </c>
      <c r="C2143" s="630"/>
      <c r="D2143" s="630"/>
      <c r="E2143" s="261"/>
      <c r="F2143" s="261"/>
      <c r="G2143" s="453"/>
      <c r="H2143" s="227"/>
      <c r="I2143" s="212"/>
      <c r="K2143"/>
      <c r="L2143"/>
      <c r="M2143"/>
    </row>
    <row r="2144" spans="1:13" s="14" customFormat="1" ht="16.5" customHeight="1">
      <c r="A2144" s="261"/>
      <c r="B2144" s="261"/>
      <c r="C2144" s="261"/>
      <c r="D2144" s="261"/>
      <c r="E2144" s="261"/>
      <c r="F2144" s="261"/>
      <c r="G2144" s="453"/>
      <c r="H2144" s="227"/>
      <c r="I2144" s="212"/>
      <c r="K2144"/>
      <c r="L2144"/>
      <c r="M2144"/>
    </row>
    <row r="2145" spans="1:13" s="14" customFormat="1" ht="16.5" customHeight="1">
      <c r="A2145" s="659" t="s">
        <v>1025</v>
      </c>
      <c r="B2145" s="659"/>
      <c r="C2145" s="659"/>
      <c r="D2145" s="659"/>
      <c r="E2145" s="659"/>
      <c r="F2145" s="659"/>
      <c r="G2145" s="659"/>
      <c r="H2145" s="659"/>
      <c r="I2145" s="659"/>
      <c r="K2145"/>
      <c r="L2145"/>
      <c r="M2145"/>
    </row>
    <row r="2146" spans="1:13" s="14" customFormat="1" ht="16.5" customHeight="1">
      <c r="A2146" s="658" t="s">
        <v>1026</v>
      </c>
      <c r="B2146" s="658"/>
      <c r="C2146" s="658"/>
      <c r="D2146" s="658"/>
      <c r="E2146" s="658"/>
      <c r="F2146" s="658"/>
      <c r="G2146" s="658"/>
      <c r="H2146" s="658"/>
      <c r="I2146" s="658"/>
      <c r="K2146"/>
      <c r="L2146"/>
      <c r="M2146"/>
    </row>
    <row r="2147" spans="1:13" s="14" customFormat="1" ht="16.5" customHeight="1">
      <c r="A2147" s="658" t="s">
        <v>583</v>
      </c>
      <c r="B2147" s="658"/>
      <c r="C2147" s="658"/>
      <c r="D2147" s="658"/>
      <c r="E2147" s="658"/>
      <c r="F2147" s="658"/>
      <c r="G2147" s="658"/>
      <c r="H2147" s="658"/>
      <c r="I2147" s="658"/>
      <c r="K2147"/>
      <c r="L2147"/>
      <c r="M2147"/>
    </row>
    <row r="2148" spans="1:13" s="14" customFormat="1" ht="16.5" customHeight="1">
      <c r="A2148" s="658"/>
      <c r="B2148" s="658"/>
      <c r="C2148" s="658"/>
      <c r="D2148" s="658"/>
      <c r="E2148" s="658"/>
      <c r="F2148" s="658"/>
      <c r="G2148" s="658"/>
      <c r="H2148" s="658"/>
      <c r="I2148" s="658"/>
      <c r="K2148"/>
      <c r="L2148"/>
      <c r="M2148"/>
    </row>
    <row r="2149" spans="1:13" s="14" customFormat="1" ht="16.5" customHeight="1">
      <c r="A2149" s="658" t="s">
        <v>411</v>
      </c>
      <c r="B2149" s="658"/>
      <c r="C2149" s="658"/>
      <c r="D2149" s="658"/>
      <c r="E2149" s="658"/>
      <c r="F2149" s="658"/>
      <c r="G2149" s="658"/>
      <c r="H2149" s="658"/>
      <c r="I2149" s="658"/>
      <c r="K2149"/>
      <c r="L2149"/>
      <c r="M2149"/>
    </row>
    <row r="2150" spans="1:13" s="14" customFormat="1" ht="16.5" customHeight="1">
      <c r="A2150" s="435"/>
      <c r="B2150" s="435"/>
      <c r="C2150" s="435"/>
      <c r="D2150" s="435"/>
      <c r="E2150" s="609" t="s">
        <v>81</v>
      </c>
      <c r="F2150" s="435"/>
      <c r="G2150" s="435"/>
      <c r="H2150" s="435"/>
      <c r="I2150" s="435"/>
      <c r="K2150"/>
      <c r="L2150"/>
      <c r="M2150"/>
    </row>
    <row r="2151" spans="1:13" s="14" customFormat="1" ht="16.5" customHeight="1">
      <c r="A2151" s="161"/>
      <c r="B2151" s="183"/>
      <c r="C2151" s="12"/>
      <c r="D2151" s="450"/>
      <c r="E2151" s="609"/>
      <c r="F2151" s="450"/>
      <c r="G2151" s="161"/>
      <c r="H2151" s="450"/>
      <c r="I2151" s="450"/>
      <c r="K2151"/>
      <c r="L2151"/>
      <c r="M2151"/>
    </row>
    <row r="2152" spans="1:13" s="14" customFormat="1" ht="16.5" customHeight="1">
      <c r="A2152" s="468" t="s">
        <v>44</v>
      </c>
      <c r="B2152" s="610" t="s">
        <v>45</v>
      </c>
      <c r="C2152" s="611"/>
      <c r="D2152" s="332" t="s">
        <v>82</v>
      </c>
      <c r="E2152" s="445" t="s">
        <v>314</v>
      </c>
      <c r="F2152" s="34" t="s">
        <v>83</v>
      </c>
      <c r="G2152" s="614" t="s">
        <v>48</v>
      </c>
      <c r="H2152" s="615"/>
      <c r="I2152" s="616" t="s">
        <v>49</v>
      </c>
      <c r="K2152"/>
      <c r="L2152"/>
      <c r="M2152"/>
    </row>
    <row r="2153" spans="1:13" s="14" customFormat="1" ht="16.5" customHeight="1">
      <c r="A2153" s="484" t="s">
        <v>84</v>
      </c>
      <c r="B2153" s="612"/>
      <c r="C2153" s="613"/>
      <c r="D2153" s="333" t="s">
        <v>568</v>
      </c>
      <c r="E2153" s="35" t="s">
        <v>616</v>
      </c>
      <c r="F2153" s="35" t="s">
        <v>656</v>
      </c>
      <c r="G2153" s="20" t="s">
        <v>51</v>
      </c>
      <c r="H2153" s="20" t="s">
        <v>52</v>
      </c>
      <c r="I2153" s="617"/>
      <c r="K2153"/>
      <c r="L2153"/>
      <c r="M2153"/>
    </row>
    <row r="2154" spans="1:13" s="14" customFormat="1" ht="16.5" customHeight="1">
      <c r="A2154" s="262">
        <v>1</v>
      </c>
      <c r="B2154" s="618">
        <v>2</v>
      </c>
      <c r="C2154" s="619"/>
      <c r="D2154" s="431">
        <v>3</v>
      </c>
      <c r="E2154" s="101">
        <v>4</v>
      </c>
      <c r="F2154" s="101">
        <v>5</v>
      </c>
      <c r="G2154" s="101">
        <v>6</v>
      </c>
      <c r="H2154" s="101">
        <v>7</v>
      </c>
      <c r="I2154" s="112">
        <v>8</v>
      </c>
      <c r="K2154"/>
      <c r="L2154"/>
      <c r="M2154"/>
    </row>
    <row r="2155" spans="1:13" s="14" customFormat="1" ht="16.5" customHeight="1">
      <c r="A2155" s="263">
        <v>50011</v>
      </c>
      <c r="B2155" s="620" t="s">
        <v>126</v>
      </c>
      <c r="C2155" s="621"/>
      <c r="D2155" s="74">
        <f t="shared" ref="D2155:F2160" si="190">D319</f>
        <v>70723</v>
      </c>
      <c r="E2155" s="250">
        <f t="shared" si="190"/>
        <v>145000</v>
      </c>
      <c r="F2155" s="74">
        <f t="shared" si="190"/>
        <v>71157</v>
      </c>
      <c r="G2155" s="58">
        <f t="shared" ref="G2155:G2161" si="191">F2155/D2155</f>
        <v>1.0061366175077415</v>
      </c>
      <c r="H2155" s="59">
        <f t="shared" ref="H2155:H2161" si="192">F2155/E2155</f>
        <v>0.49073793103448277</v>
      </c>
      <c r="I2155" s="59">
        <f>F2155/F2161</f>
        <v>0.4656384148256727</v>
      </c>
      <c r="K2155"/>
      <c r="L2155"/>
      <c r="M2155"/>
    </row>
    <row r="2156" spans="1:13" s="14" customFormat="1" ht="16.5" customHeight="1">
      <c r="A2156" s="263">
        <v>50019</v>
      </c>
      <c r="B2156" s="620" t="s">
        <v>91</v>
      </c>
      <c r="C2156" s="621"/>
      <c r="D2156" s="74">
        <f t="shared" si="190"/>
        <v>5734</v>
      </c>
      <c r="E2156" s="250">
        <f t="shared" si="190"/>
        <v>0</v>
      </c>
      <c r="F2156" s="74">
        <f t="shared" si="190"/>
        <v>1739</v>
      </c>
      <c r="G2156" s="58">
        <f t="shared" si="191"/>
        <v>0.30327868852459017</v>
      </c>
      <c r="H2156" s="59" t="e">
        <f t="shared" si="192"/>
        <v>#DIV/0!</v>
      </c>
      <c r="I2156" s="59">
        <f>F2156/F2161</f>
        <v>1.1379698460894146E-2</v>
      </c>
      <c r="K2156"/>
      <c r="L2156"/>
      <c r="M2156"/>
    </row>
    <row r="2157" spans="1:13" s="14" customFormat="1" ht="16.5" customHeight="1">
      <c r="A2157" s="263">
        <v>50032</v>
      </c>
      <c r="B2157" s="620" t="s">
        <v>500</v>
      </c>
      <c r="C2157" s="621"/>
      <c r="D2157" s="74">
        <f t="shared" si="190"/>
        <v>52740</v>
      </c>
      <c r="E2157" s="250">
        <f t="shared" si="190"/>
        <v>140000</v>
      </c>
      <c r="F2157" s="74">
        <f t="shared" si="190"/>
        <v>38392</v>
      </c>
      <c r="G2157" s="58">
        <f t="shared" si="191"/>
        <v>0.72794842624194156</v>
      </c>
      <c r="H2157" s="59">
        <f t="shared" si="192"/>
        <v>0.27422857142857143</v>
      </c>
      <c r="I2157" s="59">
        <f>F2157/F2161</f>
        <v>0.25123023767144803</v>
      </c>
      <c r="K2157"/>
      <c r="L2157"/>
      <c r="M2157"/>
    </row>
    <row r="2158" spans="1:13" s="14" customFormat="1" ht="16.5" customHeight="1">
      <c r="A2158" s="263">
        <v>50409</v>
      </c>
      <c r="B2158" s="432" t="s">
        <v>475</v>
      </c>
      <c r="C2158" s="433"/>
      <c r="D2158" s="74">
        <f t="shared" si="190"/>
        <v>0</v>
      </c>
      <c r="E2158" s="250">
        <f t="shared" si="190"/>
        <v>0</v>
      </c>
      <c r="F2158" s="74">
        <f t="shared" si="190"/>
        <v>0</v>
      </c>
      <c r="G2158" s="58" t="e">
        <f>F2158/D2158</f>
        <v>#DIV/0!</v>
      </c>
      <c r="H2158" s="59" t="e">
        <f>F2158/E2158</f>
        <v>#DIV/0!</v>
      </c>
      <c r="I2158" s="59">
        <f>F2158/F2161</f>
        <v>0</v>
      </c>
      <c r="K2158"/>
      <c r="L2158"/>
      <c r="M2158"/>
    </row>
    <row r="2159" spans="1:13" s="14" customFormat="1" ht="16.5" customHeight="1">
      <c r="A2159" s="197">
        <v>50460</v>
      </c>
      <c r="B2159" s="656" t="s">
        <v>127</v>
      </c>
      <c r="C2159" s="657"/>
      <c r="D2159" s="74">
        <f t="shared" si="190"/>
        <v>5645</v>
      </c>
      <c r="E2159" s="250">
        <f t="shared" si="190"/>
        <v>15570</v>
      </c>
      <c r="F2159" s="74">
        <f t="shared" si="190"/>
        <v>4845</v>
      </c>
      <c r="G2159" s="58">
        <f t="shared" si="191"/>
        <v>0.85828166519043403</v>
      </c>
      <c r="H2159" s="59">
        <f t="shared" si="192"/>
        <v>0.31117533718689788</v>
      </c>
      <c r="I2159" s="59">
        <f>F2159/F2161</f>
        <v>3.1704795309391687E-2</v>
      </c>
      <c r="K2159"/>
      <c r="L2159"/>
      <c r="M2159"/>
    </row>
    <row r="2160" spans="1:13" s="14" customFormat="1" ht="16.5" customHeight="1">
      <c r="A2160" s="263">
        <v>50504</v>
      </c>
      <c r="B2160" s="620" t="s">
        <v>128</v>
      </c>
      <c r="C2160" s="621"/>
      <c r="D2160" s="74">
        <f t="shared" si="190"/>
        <v>39576</v>
      </c>
      <c r="E2160" s="250">
        <f t="shared" si="190"/>
        <v>110000</v>
      </c>
      <c r="F2160" s="74">
        <f t="shared" si="190"/>
        <v>36683</v>
      </c>
      <c r="G2160" s="58">
        <f t="shared" si="191"/>
        <v>0.92690014149989897</v>
      </c>
      <c r="H2160" s="59">
        <f t="shared" si="192"/>
        <v>0.33348181818181816</v>
      </c>
      <c r="I2160" s="59">
        <f>F2160/F2161</f>
        <v>0.24004685373259343</v>
      </c>
      <c r="K2160"/>
      <c r="L2160"/>
      <c r="M2160"/>
    </row>
    <row r="2161" spans="1:13" s="14" customFormat="1" ht="16.5" customHeight="1">
      <c r="A2161" s="189"/>
      <c r="B2161" s="626" t="s">
        <v>326</v>
      </c>
      <c r="C2161" s="627"/>
      <c r="D2161" s="402">
        <f>D2155+D2156+D2157+D2158+D2159+D2160</f>
        <v>174418</v>
      </c>
      <c r="E2161" s="402">
        <f>E2155+E2156+E2157+E2158+E2159+E2160</f>
        <v>410570</v>
      </c>
      <c r="F2161" s="402">
        <f>F2155+F2156+F2157+F2158+F2159+F2160</f>
        <v>152816</v>
      </c>
      <c r="G2161" s="139">
        <f t="shared" si="191"/>
        <v>0.8761481039800938</v>
      </c>
      <c r="H2161" s="118">
        <f t="shared" si="192"/>
        <v>0.3722044961882261</v>
      </c>
      <c r="I2161" s="108">
        <f>SUM(I2155:I2160)</f>
        <v>1</v>
      </c>
      <c r="K2161"/>
      <c r="L2161"/>
      <c r="M2161"/>
    </row>
    <row r="2162" spans="1:13" s="14" customFormat="1" ht="16.5" customHeight="1">
      <c r="A2162" s="209"/>
      <c r="B2162" s="209"/>
      <c r="C2162" s="209"/>
      <c r="D2162" s="209"/>
      <c r="E2162" s="209"/>
      <c r="F2162" s="209"/>
      <c r="G2162" s="209"/>
      <c r="H2162" s="209"/>
      <c r="I2162" s="209"/>
      <c r="K2162"/>
      <c r="L2162"/>
      <c r="M2162"/>
    </row>
    <row r="2163" spans="1:13" s="14" customFormat="1" ht="16.5" customHeight="1">
      <c r="A2163" s="655" t="s">
        <v>1027</v>
      </c>
      <c r="B2163" s="655"/>
      <c r="C2163" s="655"/>
      <c r="D2163" s="655"/>
      <c r="E2163" s="655"/>
      <c r="F2163" s="655"/>
      <c r="G2163" s="655"/>
      <c r="H2163" s="655"/>
      <c r="I2163" s="655"/>
      <c r="K2163"/>
      <c r="L2163"/>
      <c r="M2163"/>
    </row>
    <row r="2164" spans="1:13" s="14" customFormat="1" ht="16.5" customHeight="1">
      <c r="A2164" s="655" t="s">
        <v>1028</v>
      </c>
      <c r="B2164" s="655"/>
      <c r="C2164" s="655"/>
      <c r="D2164" s="655"/>
      <c r="E2164" s="655"/>
      <c r="F2164" s="655"/>
      <c r="G2164" s="655"/>
      <c r="H2164" s="655"/>
      <c r="I2164" s="655"/>
      <c r="K2164"/>
      <c r="L2164"/>
      <c r="M2164"/>
    </row>
    <row r="2165" spans="1:13" s="14" customFormat="1" ht="16.5" customHeight="1">
      <c r="A2165" s="655" t="s">
        <v>1029</v>
      </c>
      <c r="B2165" s="655"/>
      <c r="C2165" s="655"/>
      <c r="D2165" s="655"/>
      <c r="E2165" s="655"/>
      <c r="F2165" s="655"/>
      <c r="G2165" s="655"/>
      <c r="H2165" s="655"/>
      <c r="I2165" s="655"/>
      <c r="K2165"/>
      <c r="L2165"/>
      <c r="M2165"/>
    </row>
    <row r="2166" spans="1:13" s="14" customFormat="1" ht="16.5" customHeight="1">
      <c r="A2166" s="655" t="s">
        <v>1030</v>
      </c>
      <c r="B2166" s="655"/>
      <c r="C2166" s="655"/>
      <c r="D2166" s="655"/>
      <c r="E2166" s="655"/>
      <c r="F2166" s="655"/>
      <c r="G2166" s="655"/>
      <c r="H2166" s="655"/>
      <c r="I2166" s="655"/>
      <c r="K2166"/>
      <c r="L2166"/>
      <c r="M2166"/>
    </row>
    <row r="2167" spans="1:13" s="14" customFormat="1" ht="16.5" customHeight="1">
      <c r="A2167" s="462"/>
      <c r="B2167" s="415" t="s">
        <v>1031</v>
      </c>
      <c r="C2167" s="462"/>
      <c r="D2167" s="462"/>
      <c r="E2167" s="462"/>
      <c r="F2167" s="462"/>
      <c r="G2167" s="462"/>
      <c r="H2167" s="462"/>
      <c r="I2167" s="462"/>
      <c r="K2167"/>
      <c r="L2167"/>
      <c r="M2167"/>
    </row>
    <row r="2168" spans="1:13" s="14" customFormat="1" ht="16.5" customHeight="1">
      <c r="A2168" s="655" t="s">
        <v>1032</v>
      </c>
      <c r="B2168" s="655"/>
      <c r="C2168" s="655"/>
      <c r="D2168" s="655"/>
      <c r="E2168" s="655"/>
      <c r="F2168" s="655"/>
      <c r="G2168" s="655"/>
      <c r="H2168" s="655"/>
      <c r="I2168" s="655"/>
      <c r="K2168"/>
      <c r="L2168"/>
      <c r="M2168"/>
    </row>
    <row r="2169" spans="1:13" s="14" customFormat="1" ht="16.5" customHeight="1">
      <c r="A2169" s="462" t="s">
        <v>185</v>
      </c>
      <c r="B2169" s="647" t="s">
        <v>1033</v>
      </c>
      <c r="C2169" s="647"/>
      <c r="D2169" s="647"/>
      <c r="E2169" s="647"/>
      <c r="F2169" s="647"/>
      <c r="G2169" s="647"/>
      <c r="H2169" s="647"/>
      <c r="I2169" s="647"/>
      <c r="K2169"/>
      <c r="L2169"/>
      <c r="M2169"/>
    </row>
    <row r="2170" spans="1:13" s="14" customFormat="1" ht="16.5" customHeight="1">
      <c r="A2170" s="647" t="s">
        <v>1034</v>
      </c>
      <c r="B2170" s="647"/>
      <c r="C2170" s="647"/>
      <c r="D2170" s="647"/>
      <c r="E2170" s="647"/>
      <c r="F2170" s="647"/>
      <c r="G2170" s="647"/>
      <c r="H2170" s="647"/>
      <c r="I2170" s="647"/>
      <c r="K2170"/>
      <c r="L2170"/>
      <c r="M2170"/>
    </row>
    <row r="2171" spans="1:13" s="14" customFormat="1" ht="16.5" customHeight="1">
      <c r="A2171" s="442"/>
      <c r="B2171" s="442"/>
      <c r="C2171" s="442"/>
      <c r="D2171" s="442"/>
      <c r="E2171" s="442"/>
      <c r="F2171" s="442"/>
      <c r="G2171" s="442"/>
      <c r="H2171" s="442"/>
      <c r="I2171" s="349"/>
      <c r="K2171"/>
      <c r="L2171"/>
      <c r="M2171"/>
    </row>
    <row r="2172" spans="1:13" s="14" customFormat="1" ht="16.5" customHeight="1">
      <c r="A2172" s="442"/>
      <c r="B2172" s="442"/>
      <c r="C2172" s="442"/>
      <c r="D2172" s="442"/>
      <c r="E2172" s="442"/>
      <c r="F2172" s="442"/>
      <c r="G2172" s="442"/>
      <c r="H2172" s="442"/>
      <c r="I2172" s="349"/>
      <c r="K2172"/>
      <c r="L2172"/>
      <c r="M2172"/>
    </row>
    <row r="2173" spans="1:13" s="14" customFormat="1" ht="16.5" customHeight="1">
      <c r="A2173" s="442"/>
      <c r="B2173" s="442"/>
      <c r="C2173" s="442"/>
      <c r="D2173" s="442"/>
      <c r="E2173" s="442"/>
      <c r="F2173" s="442"/>
      <c r="G2173" s="442"/>
      <c r="H2173" s="442"/>
      <c r="I2173" s="349"/>
      <c r="K2173"/>
      <c r="L2173"/>
      <c r="M2173"/>
    </row>
    <row r="2174" spans="1:13" s="14" customFormat="1" ht="16.5" customHeight="1">
      <c r="A2174" s="209"/>
      <c r="B2174" s="209"/>
      <c r="C2174" s="209"/>
      <c r="D2174" s="209"/>
      <c r="E2174" s="209"/>
      <c r="F2174" s="209"/>
      <c r="G2174" s="209"/>
      <c r="H2174" s="209"/>
      <c r="I2174" s="226"/>
      <c r="K2174"/>
      <c r="L2174"/>
      <c r="M2174"/>
    </row>
    <row r="2175" spans="1:13" s="14" customFormat="1" ht="16.5" customHeight="1">
      <c r="A2175" s="209"/>
      <c r="B2175" s="209"/>
      <c r="C2175" s="209"/>
      <c r="D2175" s="209"/>
      <c r="E2175" s="209"/>
      <c r="F2175" s="209"/>
      <c r="G2175" s="209"/>
      <c r="H2175" s="209"/>
      <c r="I2175" s="226"/>
      <c r="K2175"/>
      <c r="L2175"/>
      <c r="M2175"/>
    </row>
    <row r="2176" spans="1:13" s="14" customFormat="1" ht="16.5" customHeight="1">
      <c r="A2176" s="209"/>
      <c r="B2176" s="209"/>
      <c r="C2176" s="209"/>
      <c r="D2176" s="209"/>
      <c r="E2176" s="209"/>
      <c r="F2176" s="209"/>
      <c r="G2176" s="209"/>
      <c r="H2176" s="209"/>
      <c r="I2176" s="226"/>
      <c r="K2176"/>
      <c r="L2176"/>
      <c r="M2176"/>
    </row>
    <row r="2177" spans="1:14" s="14" customFormat="1" ht="16.5" customHeight="1">
      <c r="A2177" s="209"/>
      <c r="B2177" s="485" t="s">
        <v>481</v>
      </c>
      <c r="C2177" s="485"/>
      <c r="D2177" s="485"/>
      <c r="H2177" s="209"/>
      <c r="I2177" s="209"/>
      <c r="K2177"/>
      <c r="L2177"/>
      <c r="M2177"/>
    </row>
    <row r="2178" spans="1:14" s="14" customFormat="1" ht="16.5" customHeight="1">
      <c r="A2178" s="435"/>
      <c r="B2178" s="435"/>
      <c r="C2178" s="435"/>
      <c r="D2178" s="435"/>
      <c r="E2178" s="609" t="s">
        <v>81</v>
      </c>
      <c r="F2178" s="435"/>
      <c r="G2178" s="435"/>
      <c r="H2178" s="435"/>
      <c r="I2178" s="435"/>
      <c r="K2178"/>
      <c r="L2178"/>
      <c r="M2178"/>
    </row>
    <row r="2179" spans="1:14" s="14" customFormat="1" ht="16.5" customHeight="1">
      <c r="A2179" s="161"/>
      <c r="B2179" s="183"/>
      <c r="C2179" s="12"/>
      <c r="D2179" s="450"/>
      <c r="E2179" s="609"/>
      <c r="F2179" s="450"/>
      <c r="G2179" s="161"/>
      <c r="H2179" s="450"/>
      <c r="I2179" s="450"/>
      <c r="K2179"/>
      <c r="L2179"/>
      <c r="M2179"/>
    </row>
    <row r="2180" spans="1:14" s="14" customFormat="1" ht="16.5" customHeight="1">
      <c r="A2180" s="468" t="s">
        <v>44</v>
      </c>
      <c r="B2180" s="610" t="s">
        <v>45</v>
      </c>
      <c r="C2180" s="611"/>
      <c r="D2180" s="332" t="s">
        <v>82</v>
      </c>
      <c r="E2180" s="445" t="s">
        <v>148</v>
      </c>
      <c r="F2180" s="34" t="s">
        <v>83</v>
      </c>
      <c r="G2180" s="614" t="s">
        <v>48</v>
      </c>
      <c r="H2180" s="615"/>
      <c r="I2180" s="616" t="s">
        <v>49</v>
      </c>
      <c r="K2180"/>
      <c r="L2180"/>
      <c r="M2180"/>
    </row>
    <row r="2181" spans="1:14" s="14" customFormat="1" ht="16.5" customHeight="1">
      <c r="A2181" s="484" t="s">
        <v>84</v>
      </c>
      <c r="B2181" s="612"/>
      <c r="C2181" s="613"/>
      <c r="D2181" s="333" t="s">
        <v>568</v>
      </c>
      <c r="E2181" s="35" t="s">
        <v>616</v>
      </c>
      <c r="F2181" s="35" t="s">
        <v>656</v>
      </c>
      <c r="G2181" s="20" t="s">
        <v>51</v>
      </c>
      <c r="H2181" s="20" t="s">
        <v>52</v>
      </c>
      <c r="I2181" s="617"/>
      <c r="K2181"/>
      <c r="L2181"/>
      <c r="M2181"/>
      <c r="N2181"/>
    </row>
    <row r="2182" spans="1:14" s="14" customFormat="1" ht="16.5" customHeight="1">
      <c r="A2182" s="112">
        <v>1</v>
      </c>
      <c r="B2182" s="618">
        <v>2</v>
      </c>
      <c r="C2182" s="619"/>
      <c r="D2182" s="431">
        <v>3</v>
      </c>
      <c r="E2182" s="101">
        <v>4</v>
      </c>
      <c r="F2182" s="101">
        <v>5</v>
      </c>
      <c r="G2182" s="101">
        <v>6</v>
      </c>
      <c r="H2182" s="101">
        <v>7</v>
      </c>
      <c r="I2182" s="112">
        <v>8</v>
      </c>
      <c r="K2182"/>
      <c r="L2182"/>
      <c r="M2182"/>
      <c r="N2182"/>
    </row>
    <row r="2183" spans="1:14" s="14" customFormat="1" ht="16.5" customHeight="1">
      <c r="A2183" s="53">
        <v>111</v>
      </c>
      <c r="B2183" s="624" t="s">
        <v>179</v>
      </c>
      <c r="C2183" s="625"/>
      <c r="D2183" s="5">
        <f>D675</f>
        <v>113695.58</v>
      </c>
      <c r="E2183" s="5">
        <f>E675</f>
        <v>182445.13</v>
      </c>
      <c r="F2183" s="5">
        <f>F675</f>
        <v>134953.46</v>
      </c>
      <c r="G2183" s="58">
        <f t="shared" ref="G2183:G2188" si="193">F2183/D2183</f>
        <v>1.1869719121886708</v>
      </c>
      <c r="H2183" s="59">
        <f t="shared" ref="H2183:H2188" si="194">F2183/E2183</f>
        <v>0.73969340809480633</v>
      </c>
      <c r="I2183" s="59">
        <f>F2183/F2188</f>
        <v>0.99615572729461677</v>
      </c>
      <c r="K2183"/>
      <c r="L2183"/>
      <c r="M2183"/>
      <c r="N2183"/>
    </row>
    <row r="2184" spans="1:14" s="14" customFormat="1" ht="16.5" customHeight="1">
      <c r="A2184" s="53">
        <v>130</v>
      </c>
      <c r="B2184" s="624" t="s">
        <v>180</v>
      </c>
      <c r="C2184" s="625"/>
      <c r="D2184" s="370">
        <f>D969</f>
        <v>601.11</v>
      </c>
      <c r="E2184" s="228">
        <f>E969</f>
        <v>3000</v>
      </c>
      <c r="F2184" s="370">
        <f>F969</f>
        <v>520.79999999999995</v>
      </c>
      <c r="G2184" s="58">
        <f t="shared" si="193"/>
        <v>0.866397165244298</v>
      </c>
      <c r="H2184" s="59">
        <f t="shared" si="194"/>
        <v>0.17359999999999998</v>
      </c>
      <c r="I2184" s="59">
        <f>F2184/F2188</f>
        <v>3.8442727053832958E-3</v>
      </c>
      <c r="K2184"/>
      <c r="L2184"/>
      <c r="M2184"/>
      <c r="N2184"/>
    </row>
    <row r="2185" spans="1:14" s="14" customFormat="1" ht="16.5" customHeight="1">
      <c r="A2185" s="53">
        <v>132</v>
      </c>
      <c r="B2185" s="624" t="s">
        <v>181</v>
      </c>
      <c r="C2185" s="625"/>
      <c r="D2185" s="5">
        <v>0</v>
      </c>
      <c r="E2185" s="115">
        <f>0+0+0+0+0+0</f>
        <v>0</v>
      </c>
      <c r="F2185" s="5">
        <v>0</v>
      </c>
      <c r="G2185" s="58" t="e">
        <f t="shared" si="193"/>
        <v>#DIV/0!</v>
      </c>
      <c r="H2185" s="59" t="e">
        <f t="shared" si="194"/>
        <v>#DIV/0!</v>
      </c>
      <c r="I2185" s="59">
        <f>F2185/F2188</f>
        <v>0</v>
      </c>
      <c r="K2185"/>
      <c r="L2185"/>
      <c r="M2185"/>
      <c r="N2185" s="434"/>
    </row>
    <row r="2186" spans="1:14" s="14" customFormat="1" ht="16.5" customHeight="1">
      <c r="A2186" s="53">
        <v>200</v>
      </c>
      <c r="B2186" s="624" t="s">
        <v>182</v>
      </c>
      <c r="C2186" s="625"/>
      <c r="D2186" s="5">
        <v>0</v>
      </c>
      <c r="E2186" s="126">
        <f>0+0+0+0+0+0</f>
        <v>0</v>
      </c>
      <c r="F2186" s="5">
        <v>0</v>
      </c>
      <c r="G2186" s="58" t="e">
        <f t="shared" si="193"/>
        <v>#DIV/0!</v>
      </c>
      <c r="H2186" s="59" t="e">
        <f t="shared" si="194"/>
        <v>#DIV/0!</v>
      </c>
      <c r="I2186" s="59">
        <f>F2186/F2188</f>
        <v>0</v>
      </c>
      <c r="K2186"/>
      <c r="L2186"/>
      <c r="M2186"/>
      <c r="N2186" s="434"/>
    </row>
    <row r="2187" spans="1:14" s="14" customFormat="1" ht="16.5" customHeight="1">
      <c r="A2187" s="53">
        <v>300</v>
      </c>
      <c r="B2187" s="624" t="s">
        <v>183</v>
      </c>
      <c r="C2187" s="625"/>
      <c r="D2187" s="5">
        <v>0</v>
      </c>
      <c r="E2187" s="5">
        <f>0+0+0+0+0+0</f>
        <v>0</v>
      </c>
      <c r="F2187" s="5">
        <v>0</v>
      </c>
      <c r="G2187" s="58" t="e">
        <f t="shared" si="193"/>
        <v>#DIV/0!</v>
      </c>
      <c r="H2187" s="59" t="e">
        <f t="shared" si="194"/>
        <v>#DIV/0!</v>
      </c>
      <c r="I2187" s="59">
        <f>F2187/F2188</f>
        <v>0</v>
      </c>
      <c r="K2187"/>
      <c r="L2187"/>
      <c r="M2187"/>
      <c r="N2187" s="434"/>
    </row>
    <row r="2188" spans="1:14" s="14" customFormat="1" ht="16.5" customHeight="1">
      <c r="A2188" s="116"/>
      <c r="B2188" s="626" t="s">
        <v>80</v>
      </c>
      <c r="C2188" s="627"/>
      <c r="D2188" s="393">
        <f>D2183+D2184+D2185+D2186+D2187</f>
        <v>114296.69</v>
      </c>
      <c r="E2188" s="393">
        <f>E2183+E2184+E2185+E2186+E2187</f>
        <v>185445.13</v>
      </c>
      <c r="F2188" s="393">
        <f>F2183+F2184+F2185+F2186+F2187</f>
        <v>135474.25999999998</v>
      </c>
      <c r="G2188" s="118">
        <f t="shared" si="193"/>
        <v>1.1852859431012392</v>
      </c>
      <c r="H2188" s="108">
        <f t="shared" si="194"/>
        <v>0.73053554978769175</v>
      </c>
      <c r="I2188" s="144">
        <f>SUM(I2183:I2187)</f>
        <v>1</v>
      </c>
      <c r="K2188"/>
      <c r="L2188"/>
      <c r="M2188"/>
      <c r="N2188" s="434"/>
    </row>
    <row r="2189" spans="1:14" s="14" customFormat="1" ht="16.5" customHeight="1">
      <c r="A2189" s="140"/>
      <c r="B2189" s="454"/>
      <c r="C2189" s="454"/>
      <c r="D2189" s="252"/>
      <c r="E2189" s="252"/>
      <c r="F2189" s="252"/>
      <c r="G2189" s="159"/>
      <c r="H2189" s="160"/>
      <c r="I2189" s="357"/>
      <c r="K2189"/>
      <c r="L2189"/>
      <c r="M2189"/>
      <c r="N2189" s="434"/>
    </row>
    <row r="2190" spans="1:14" s="14" customFormat="1" ht="16.5" customHeight="1">
      <c r="A2190" s="486"/>
      <c r="B2190" s="623" t="s">
        <v>866</v>
      </c>
      <c r="C2190" s="623"/>
      <c r="D2190" s="623"/>
      <c r="E2190" s="623"/>
      <c r="F2190" s="623"/>
      <c r="G2190" s="623"/>
      <c r="H2190" s="623"/>
      <c r="I2190" s="623"/>
      <c r="K2190"/>
      <c r="L2190"/>
      <c r="M2190"/>
      <c r="N2190" s="434"/>
    </row>
    <row r="2191" spans="1:14" s="14" customFormat="1" ht="16.5" customHeight="1">
      <c r="A2191" s="623" t="s">
        <v>867</v>
      </c>
      <c r="B2191" s="623"/>
      <c r="C2191" s="623"/>
      <c r="D2191" s="623"/>
      <c r="E2191" s="623"/>
      <c r="F2191" s="623"/>
      <c r="G2191" s="623"/>
      <c r="H2191" s="623"/>
      <c r="I2191" s="623"/>
      <c r="K2191"/>
    </row>
    <row r="2192" spans="1:14" s="14" customFormat="1" ht="16.5" customHeight="1">
      <c r="A2192" s="640" t="s">
        <v>868</v>
      </c>
      <c r="B2192" s="640"/>
      <c r="C2192" s="640"/>
      <c r="D2192" s="640"/>
      <c r="E2192" s="640"/>
      <c r="F2192" s="640"/>
      <c r="G2192" s="640"/>
      <c r="H2192" s="640"/>
      <c r="I2192" s="640"/>
      <c r="K2192"/>
    </row>
    <row r="2193" spans="1:14" s="14" customFormat="1" ht="16.5" customHeight="1">
      <c r="A2193" s="622" t="s">
        <v>869</v>
      </c>
      <c r="B2193" s="622"/>
      <c r="C2193" s="622"/>
      <c r="D2193" s="622"/>
      <c r="E2193" s="622"/>
      <c r="F2193" s="622"/>
      <c r="G2193" s="622"/>
      <c r="H2193" s="622"/>
      <c r="I2193" s="622"/>
      <c r="K2193"/>
    </row>
    <row r="2194" spans="1:14" s="14" customFormat="1" ht="16.5" customHeight="1">
      <c r="A2194" s="622" t="s">
        <v>870</v>
      </c>
      <c r="B2194" s="622"/>
      <c r="C2194" s="622"/>
      <c r="D2194" s="622"/>
      <c r="E2194" s="622"/>
      <c r="F2194" s="622"/>
      <c r="G2194" s="622"/>
      <c r="H2194" s="622"/>
      <c r="I2194" s="622"/>
    </row>
    <row r="2195" spans="1:14" s="14" customFormat="1" ht="16.5" customHeight="1">
      <c r="A2195" s="622" t="s">
        <v>871</v>
      </c>
      <c r="B2195" s="622"/>
      <c r="C2195" s="622"/>
      <c r="D2195" s="622"/>
      <c r="E2195" s="622"/>
      <c r="F2195" s="622"/>
      <c r="G2195" s="622"/>
      <c r="H2195" s="622"/>
      <c r="I2195" s="622"/>
    </row>
    <row r="2196" spans="1:14" s="14" customFormat="1" ht="16.5" customHeight="1">
      <c r="A2196" s="622" t="s">
        <v>872</v>
      </c>
      <c r="B2196" s="622"/>
      <c r="C2196" s="622"/>
      <c r="D2196" s="622"/>
      <c r="E2196" s="622"/>
      <c r="F2196" s="622"/>
      <c r="G2196" s="622"/>
      <c r="H2196" s="622"/>
      <c r="I2196" s="622"/>
    </row>
    <row r="2197" spans="1:14" s="14" customFormat="1" ht="16.5" customHeight="1">
      <c r="A2197" s="435"/>
      <c r="B2197" s="435"/>
      <c r="C2197" s="435"/>
      <c r="D2197" s="435"/>
      <c r="E2197" s="435"/>
      <c r="F2197" s="435"/>
      <c r="G2197" s="435"/>
      <c r="H2197" s="435"/>
      <c r="I2197" s="435"/>
    </row>
    <row r="2198" spans="1:14" s="14" customFormat="1" ht="16.5" customHeight="1">
      <c r="A2198" s="435"/>
      <c r="B2198" s="435"/>
      <c r="C2198" s="435"/>
      <c r="D2198" s="435"/>
      <c r="E2198" s="435"/>
      <c r="F2198" s="435"/>
      <c r="G2198" s="435"/>
      <c r="H2198" s="435"/>
      <c r="I2198" s="435"/>
    </row>
    <row r="2199" spans="1:14" s="14" customFormat="1" ht="16.5" customHeight="1">
      <c r="A2199" s="435"/>
      <c r="B2199" s="435"/>
      <c r="C2199" s="435"/>
      <c r="D2199" s="435"/>
      <c r="E2199" s="435"/>
      <c r="F2199" s="435"/>
      <c r="G2199" s="435"/>
      <c r="H2199" s="435"/>
      <c r="I2199" s="193">
        <v>37</v>
      </c>
    </row>
    <row r="2200" spans="1:14" s="14" customFormat="1" ht="16.5" customHeight="1">
      <c r="A2200" s="435"/>
      <c r="B2200" s="435"/>
      <c r="C2200" s="435"/>
      <c r="D2200" s="435"/>
      <c r="E2200" s="435"/>
      <c r="F2200" s="435"/>
      <c r="G2200" s="435"/>
      <c r="H2200" s="435"/>
      <c r="I2200" s="435"/>
    </row>
    <row r="2201" spans="1:14" s="14" customFormat="1" ht="16.5" customHeight="1">
      <c r="A2201" s="435"/>
      <c r="B2201" s="435"/>
      <c r="C2201" s="435"/>
      <c r="D2201" s="435"/>
      <c r="E2201" s="435"/>
      <c r="F2201" s="435"/>
      <c r="G2201" s="435"/>
      <c r="H2201" s="435"/>
      <c r="I2201" s="435"/>
    </row>
    <row r="2202" spans="1:14" s="14" customFormat="1" ht="16.5" customHeight="1">
      <c r="A2202" s="261"/>
      <c r="B2202" s="630" t="s">
        <v>345</v>
      </c>
      <c r="C2202" s="630"/>
      <c r="D2202" s="630"/>
      <c r="E2202" s="261"/>
      <c r="F2202" s="261"/>
      <c r="G2202" s="453"/>
      <c r="H2202" s="227"/>
      <c r="I2202" s="212"/>
    </row>
    <row r="2203" spans="1:14" s="14" customFormat="1" ht="16.5" customHeight="1">
      <c r="A2203" s="261"/>
      <c r="B2203" s="444"/>
      <c r="C2203" s="444"/>
      <c r="D2203" s="444"/>
      <c r="E2203" s="261"/>
      <c r="F2203" s="261"/>
      <c r="G2203" s="453"/>
      <c r="H2203" s="227"/>
      <c r="I2203" s="212"/>
    </row>
    <row r="2204" spans="1:14" s="14" customFormat="1" ht="16.5" customHeight="1">
      <c r="A2204" s="631" t="s">
        <v>1035</v>
      </c>
      <c r="B2204" s="631"/>
      <c r="C2204" s="631"/>
      <c r="D2204" s="631"/>
      <c r="E2204" s="631"/>
      <c r="F2204" s="631"/>
      <c r="G2204" s="631"/>
      <c r="H2204" s="631"/>
      <c r="I2204" s="631"/>
    </row>
    <row r="2205" spans="1:14" s="14" customFormat="1" ht="16.5" customHeight="1">
      <c r="A2205" s="435"/>
      <c r="B2205" s="435"/>
      <c r="C2205" s="435"/>
      <c r="D2205" s="435"/>
      <c r="E2205" s="609" t="s">
        <v>81</v>
      </c>
      <c r="F2205" s="435"/>
      <c r="G2205" s="435"/>
      <c r="H2205" s="435"/>
      <c r="I2205" s="435"/>
    </row>
    <row r="2206" spans="1:14" s="14" customFormat="1" ht="16.5" customHeight="1">
      <c r="A2206" s="161"/>
      <c r="B2206" s="183"/>
      <c r="C2206" s="12"/>
      <c r="D2206" s="450"/>
      <c r="E2206" s="609"/>
      <c r="F2206" s="450"/>
      <c r="G2206" s="161"/>
      <c r="H2206" s="450"/>
      <c r="I2206" s="450"/>
      <c r="L2206"/>
      <c r="M2206"/>
      <c r="N2206" s="434"/>
    </row>
    <row r="2207" spans="1:14" s="14" customFormat="1" ht="16.5" customHeight="1">
      <c r="A2207" s="468" t="s">
        <v>44</v>
      </c>
      <c r="B2207" s="610" t="s">
        <v>45</v>
      </c>
      <c r="C2207" s="611"/>
      <c r="D2207" s="332" t="s">
        <v>82</v>
      </c>
      <c r="E2207" s="445" t="s">
        <v>314</v>
      </c>
      <c r="F2207" s="34" t="s">
        <v>83</v>
      </c>
      <c r="G2207" s="614" t="s">
        <v>48</v>
      </c>
      <c r="H2207" s="615"/>
      <c r="I2207" s="616" t="s">
        <v>49</v>
      </c>
      <c r="L2207"/>
      <c r="M2207"/>
      <c r="N2207" s="434"/>
    </row>
    <row r="2208" spans="1:14" s="14" customFormat="1" ht="16.5" customHeight="1">
      <c r="A2208" s="484" t="s">
        <v>84</v>
      </c>
      <c r="B2208" s="612"/>
      <c r="C2208" s="613"/>
      <c r="D2208" s="333" t="s">
        <v>568</v>
      </c>
      <c r="E2208" s="35" t="s">
        <v>616</v>
      </c>
      <c r="F2208" s="35" t="s">
        <v>656</v>
      </c>
      <c r="G2208" s="20" t="s">
        <v>51</v>
      </c>
      <c r="H2208" s="20" t="s">
        <v>52</v>
      </c>
      <c r="I2208" s="617"/>
      <c r="L2208"/>
      <c r="M2208"/>
      <c r="N2208" s="434"/>
    </row>
    <row r="2209" spans="1:14" s="14" customFormat="1" ht="16.5" customHeight="1">
      <c r="A2209" s="112">
        <v>1</v>
      </c>
      <c r="B2209" s="618">
        <v>2</v>
      </c>
      <c r="C2209" s="619"/>
      <c r="D2209" s="431">
        <v>3</v>
      </c>
      <c r="E2209" s="101">
        <v>4</v>
      </c>
      <c r="F2209" s="101">
        <v>5</v>
      </c>
      <c r="G2209" s="101">
        <v>6</v>
      </c>
      <c r="H2209" s="101">
        <v>7</v>
      </c>
      <c r="I2209" s="112">
        <v>8</v>
      </c>
      <c r="K2209"/>
      <c r="L2209"/>
      <c r="M2209"/>
      <c r="N2209" s="434"/>
    </row>
    <row r="2210" spans="1:14" s="14" customFormat="1" ht="16.5" customHeight="1">
      <c r="A2210" s="22">
        <v>50008</v>
      </c>
      <c r="B2210" s="448" t="s">
        <v>505</v>
      </c>
      <c r="C2210" s="467"/>
      <c r="D2210" s="341">
        <f t="shared" ref="D2210:F2214" si="195">D327</f>
        <v>0</v>
      </c>
      <c r="E2210" s="420">
        <f t="shared" si="195"/>
        <v>116104</v>
      </c>
      <c r="F2210" s="500">
        <f t="shared" si="195"/>
        <v>0</v>
      </c>
      <c r="G2210" s="481" t="e">
        <f>F2210/D2210</f>
        <v>#DIV/0!</v>
      </c>
      <c r="H2210" s="481">
        <f>F2210/E2210</f>
        <v>0</v>
      </c>
      <c r="I2210" s="219">
        <f>F2210/F2215</f>
        <v>0</v>
      </c>
      <c r="K2210"/>
      <c r="L2210"/>
      <c r="M2210"/>
      <c r="N2210" s="434"/>
    </row>
    <row r="2211" spans="1:14" s="14" customFormat="1" ht="16.5" customHeight="1">
      <c r="A2211" s="53">
        <v>50212</v>
      </c>
      <c r="B2211" s="620" t="s">
        <v>396</v>
      </c>
      <c r="C2211" s="621"/>
      <c r="D2211" s="46">
        <f t="shared" si="195"/>
        <v>95918</v>
      </c>
      <c r="E2211" s="419">
        <f t="shared" si="195"/>
        <v>113000</v>
      </c>
      <c r="F2211" s="46">
        <f t="shared" si="195"/>
        <v>109578.75</v>
      </c>
      <c r="G2211" s="58">
        <f t="shared" ref="G2211:G2216" si="196">F2211/D2211</f>
        <v>1.1424211305490106</v>
      </c>
      <c r="H2211" s="59">
        <f t="shared" ref="H2211:H2216" si="197">F2211/E2211</f>
        <v>0.96972345132743365</v>
      </c>
      <c r="I2211" s="48">
        <f>F2211/F2215</f>
        <v>0.37115325894941564</v>
      </c>
      <c r="K2211"/>
      <c r="L2211"/>
      <c r="M2211"/>
      <c r="N2211" s="434"/>
    </row>
    <row r="2212" spans="1:14" s="14" customFormat="1" ht="16.5" customHeight="1">
      <c r="A2212" s="51">
        <v>50405</v>
      </c>
      <c r="B2212" s="620" t="s">
        <v>118</v>
      </c>
      <c r="C2212" s="621"/>
      <c r="D2212" s="46">
        <f t="shared" si="195"/>
        <v>54097.9</v>
      </c>
      <c r="E2212" s="250">
        <f t="shared" si="195"/>
        <v>160088</v>
      </c>
      <c r="F2212" s="46">
        <f t="shared" si="195"/>
        <v>128807.8</v>
      </c>
      <c r="G2212" s="58">
        <f t="shared" si="196"/>
        <v>2.3810129413526218</v>
      </c>
      <c r="H2212" s="59">
        <f t="shared" si="197"/>
        <v>0.8046062165808805</v>
      </c>
      <c r="I2212" s="48">
        <f>F2212/F2215</f>
        <v>0.43628381185316079</v>
      </c>
      <c r="K2212"/>
      <c r="L2212"/>
      <c r="M2212"/>
      <c r="N2212" s="434"/>
    </row>
    <row r="2213" spans="1:14" s="14" customFormat="1" ht="16.5" customHeight="1">
      <c r="A2213" s="51">
        <v>50408</v>
      </c>
      <c r="B2213" s="620" t="s">
        <v>425</v>
      </c>
      <c r="C2213" s="621"/>
      <c r="D2213" s="46">
        <f t="shared" si="195"/>
        <v>6777.45</v>
      </c>
      <c r="E2213" s="250">
        <f t="shared" si="195"/>
        <v>110000</v>
      </c>
      <c r="F2213" s="46">
        <f t="shared" si="195"/>
        <v>56152</v>
      </c>
      <c r="G2213" s="58">
        <f t="shared" si="196"/>
        <v>8.2851219854074909</v>
      </c>
      <c r="H2213" s="59">
        <f t="shared" si="197"/>
        <v>0.5104727272727273</v>
      </c>
      <c r="I2213" s="48">
        <f>F2213/F2215</f>
        <v>0.19019196510753764</v>
      </c>
      <c r="K2213"/>
      <c r="L2213"/>
      <c r="M2213"/>
      <c r="N2213" s="434"/>
    </row>
    <row r="2214" spans="1:14" s="14" customFormat="1" ht="16.5" customHeight="1">
      <c r="A2214" s="51">
        <v>50413</v>
      </c>
      <c r="B2214" s="620" t="s">
        <v>131</v>
      </c>
      <c r="C2214" s="621"/>
      <c r="D2214" s="46">
        <f t="shared" si="195"/>
        <v>417019.98</v>
      </c>
      <c r="E2214" s="250">
        <f t="shared" si="195"/>
        <v>0</v>
      </c>
      <c r="F2214" s="46">
        <f t="shared" si="195"/>
        <v>700</v>
      </c>
      <c r="G2214" s="58">
        <f t="shared" si="196"/>
        <v>1.6785766475745359E-3</v>
      </c>
      <c r="H2214" s="59" t="e">
        <f t="shared" si="197"/>
        <v>#DIV/0!</v>
      </c>
      <c r="I2214" s="48">
        <f>F2214/F2215</f>
        <v>2.3709640898859586E-3</v>
      </c>
      <c r="K2214"/>
      <c r="L2214"/>
      <c r="M2214"/>
      <c r="N2214" s="434"/>
    </row>
    <row r="2215" spans="1:14" s="14" customFormat="1" ht="16.5" customHeight="1">
      <c r="A2215" s="51"/>
      <c r="B2215" s="653" t="s">
        <v>346</v>
      </c>
      <c r="C2215" s="654"/>
      <c r="D2215" s="76">
        <f>D2210+D2211+D2212+D2213+D2214</f>
        <v>573813.32999999996</v>
      </c>
      <c r="E2215" s="76">
        <f>E2210+E2211+E2212+E2213+E2214</f>
        <v>499192</v>
      </c>
      <c r="F2215" s="76">
        <f>F2210+F2211+F2212+F2213+F2214</f>
        <v>295238.55</v>
      </c>
      <c r="G2215" s="23">
        <f t="shared" si="196"/>
        <v>0.51452020119504716</v>
      </c>
      <c r="H2215" s="24">
        <f t="shared" si="197"/>
        <v>0.5914328554944791</v>
      </c>
      <c r="I2215" s="25">
        <f>I2210+I2211+I2212+I2213+I2214</f>
        <v>1</v>
      </c>
      <c r="K2215"/>
      <c r="L2215"/>
      <c r="M2215"/>
      <c r="N2215" s="434"/>
    </row>
    <row r="2216" spans="1:14" s="14" customFormat="1" ht="16.5" customHeight="1">
      <c r="A2216" s="116"/>
      <c r="B2216" s="626" t="s">
        <v>326</v>
      </c>
      <c r="C2216" s="627"/>
      <c r="D2216" s="393">
        <f>D2215</f>
        <v>573813.32999999996</v>
      </c>
      <c r="E2216" s="393">
        <f>E2215</f>
        <v>499192</v>
      </c>
      <c r="F2216" s="393">
        <f>F2215</f>
        <v>295238.55</v>
      </c>
      <c r="G2216" s="118">
        <f t="shared" si="196"/>
        <v>0.51452020119504716</v>
      </c>
      <c r="H2216" s="108">
        <f t="shared" si="197"/>
        <v>0.5914328554944791</v>
      </c>
      <c r="I2216" s="144">
        <f>I2215</f>
        <v>1</v>
      </c>
      <c r="K2216"/>
      <c r="L2216"/>
      <c r="M2216"/>
      <c r="N2216" s="434"/>
    </row>
    <row r="2217" spans="1:14" s="14" customFormat="1" ht="16.5" customHeight="1">
      <c r="A2217" s="140"/>
      <c r="B2217" s="493"/>
      <c r="C2217" s="493"/>
      <c r="D2217" s="234"/>
      <c r="E2217" s="130"/>
      <c r="F2217" s="131"/>
      <c r="G2217" s="225"/>
      <c r="H2217" s="225"/>
      <c r="I2217" s="212"/>
      <c r="K2217"/>
      <c r="L2217"/>
      <c r="M2217"/>
      <c r="N2217" s="434"/>
    </row>
    <row r="2218" spans="1:14" s="14" customFormat="1" ht="16.5" customHeight="1">
      <c r="A2218" s="604"/>
      <c r="B2218" s="647" t="s">
        <v>1036</v>
      </c>
      <c r="C2218" s="647"/>
      <c r="D2218" s="647"/>
      <c r="E2218" s="647"/>
      <c r="F2218" s="647"/>
      <c r="G2218" s="647"/>
      <c r="H2218" s="647"/>
      <c r="I2218" s="647"/>
      <c r="K2218"/>
      <c r="L2218"/>
      <c r="M2218"/>
      <c r="N2218" s="434"/>
    </row>
    <row r="2219" spans="1:14" s="14" customFormat="1" ht="16.5" customHeight="1">
      <c r="A2219" s="647" t="s">
        <v>1037</v>
      </c>
      <c r="B2219" s="647"/>
      <c r="C2219" s="647"/>
      <c r="D2219" s="647"/>
      <c r="E2219" s="647"/>
      <c r="F2219" s="647"/>
      <c r="G2219" s="647"/>
      <c r="H2219" s="647"/>
      <c r="I2219" s="647"/>
      <c r="K2219"/>
      <c r="L2219"/>
      <c r="M2219"/>
      <c r="N2219" s="434"/>
    </row>
    <row r="2220" spans="1:14" s="14" customFormat="1" ht="16.5" customHeight="1">
      <c r="A2220" s="185"/>
      <c r="B2220" s="185" t="s">
        <v>1038</v>
      </c>
      <c r="C2220" s="185"/>
      <c r="D2220" s="185"/>
      <c r="E2220" s="185"/>
      <c r="F2220" s="185"/>
      <c r="G2220" s="185"/>
      <c r="H2220" s="185"/>
      <c r="I2220" s="185"/>
      <c r="K2220"/>
      <c r="L2220"/>
      <c r="M2220"/>
      <c r="N2220" s="434"/>
    </row>
    <row r="2221" spans="1:14" s="14" customFormat="1" ht="16.5" customHeight="1">
      <c r="A2221" s="640" t="s">
        <v>1039</v>
      </c>
      <c r="B2221" s="640"/>
      <c r="C2221" s="640"/>
      <c r="D2221" s="640"/>
      <c r="E2221" s="640"/>
      <c r="F2221" s="640"/>
      <c r="G2221" s="640"/>
      <c r="H2221" s="640"/>
      <c r="I2221" s="640"/>
      <c r="K2221"/>
      <c r="L2221"/>
      <c r="M2221"/>
      <c r="N2221" s="434"/>
    </row>
    <row r="2222" spans="1:14" s="14" customFormat="1" ht="16.5" customHeight="1">
      <c r="A2222" s="603" t="s">
        <v>1040</v>
      </c>
      <c r="B2222" s="603"/>
      <c r="C2222" s="603"/>
      <c r="D2222" s="603"/>
      <c r="E2222" s="603"/>
      <c r="F2222" s="603"/>
      <c r="G2222" s="603"/>
      <c r="H2222" s="603"/>
      <c r="I2222" s="603"/>
      <c r="K2222"/>
      <c r="L2222"/>
      <c r="M2222"/>
      <c r="N2222" s="434"/>
    </row>
    <row r="2223" spans="1:14" s="14" customFormat="1" ht="16.5" customHeight="1">
      <c r="A2223" s="640" t="s">
        <v>1041</v>
      </c>
      <c r="B2223" s="640"/>
      <c r="C2223" s="640"/>
      <c r="D2223" s="640"/>
      <c r="E2223" s="640"/>
      <c r="F2223" s="640"/>
      <c r="G2223" s="640"/>
      <c r="H2223" s="640"/>
      <c r="I2223" s="640"/>
      <c r="K2223" s="598"/>
      <c r="L2223"/>
      <c r="M2223"/>
      <c r="N2223" s="434"/>
    </row>
    <row r="2224" spans="1:14" s="14" customFormat="1" ht="16.5" customHeight="1">
      <c r="A2224" s="603" t="s">
        <v>1042</v>
      </c>
      <c r="B2224" s="604"/>
      <c r="C2224" s="604"/>
      <c r="D2224" s="604"/>
      <c r="E2224" s="604"/>
      <c r="F2224" s="604"/>
      <c r="G2224" s="604"/>
      <c r="H2224" s="604"/>
      <c r="I2224" s="604"/>
      <c r="K2224"/>
      <c r="L2224"/>
      <c r="M2224"/>
      <c r="N2224" s="434"/>
    </row>
    <row r="2225" spans="1:15" s="14" customFormat="1" ht="16.5" customHeight="1">
      <c r="A2225" s="185" t="s">
        <v>1043</v>
      </c>
      <c r="B2225" s="339"/>
      <c r="C2225" s="339"/>
      <c r="D2225" s="339"/>
      <c r="E2225" s="339"/>
      <c r="F2225" s="339"/>
      <c r="G2225" s="339"/>
      <c r="H2225" s="339"/>
      <c r="I2225" s="339"/>
      <c r="K2225"/>
      <c r="L2225"/>
      <c r="M2225"/>
      <c r="N2225" s="434"/>
    </row>
    <row r="2226" spans="1:15" s="14" customFormat="1" ht="16.5" customHeight="1">
      <c r="A2226"/>
      <c r="B2226"/>
      <c r="C2226"/>
      <c r="D2226"/>
      <c r="E2226"/>
      <c r="F2226"/>
      <c r="G2226"/>
      <c r="H2226"/>
      <c r="I2226"/>
      <c r="K2226"/>
      <c r="L2226"/>
      <c r="M2226"/>
      <c r="N2226" s="434"/>
    </row>
    <row r="2227" spans="1:15" s="14" customFormat="1" ht="16.5" customHeight="1">
      <c r="A2227"/>
      <c r="B2227"/>
      <c r="C2227"/>
      <c r="D2227"/>
      <c r="E2227"/>
      <c r="F2227"/>
      <c r="G2227"/>
      <c r="H2227"/>
      <c r="I2227"/>
      <c r="K2227"/>
      <c r="L2227"/>
      <c r="M2227"/>
      <c r="N2227" s="434"/>
    </row>
    <row r="2228" spans="1:15" s="14" customFormat="1" ht="16.5" customHeight="1">
      <c r="A2228" s="598"/>
      <c r="B2228" s="598"/>
      <c r="C2228" s="598"/>
      <c r="D2228" s="598"/>
      <c r="E2228" s="598"/>
      <c r="F2228" s="598"/>
      <c r="G2228" s="598"/>
      <c r="H2228" s="598"/>
      <c r="I2228" s="598"/>
      <c r="K2228" s="598"/>
      <c r="L2228" s="598"/>
      <c r="M2228" s="598"/>
      <c r="N2228" s="602"/>
    </row>
    <row r="2229" spans="1:15" s="14" customFormat="1" ht="16.5" customHeight="1">
      <c r="A2229"/>
      <c r="B2229"/>
      <c r="C2229"/>
      <c r="D2229"/>
      <c r="E2229"/>
      <c r="F2229"/>
      <c r="G2229"/>
      <c r="H2229"/>
      <c r="I2229"/>
      <c r="K2229"/>
      <c r="L2229"/>
      <c r="M2229"/>
      <c r="N2229" s="434"/>
    </row>
    <row r="2230" spans="1:15" s="14" customFormat="1" ht="16.5" customHeight="1">
      <c r="A2230"/>
      <c r="B2230"/>
      <c r="C2230"/>
      <c r="D2230"/>
      <c r="E2230"/>
      <c r="F2230"/>
      <c r="G2230"/>
      <c r="H2230"/>
      <c r="I2230"/>
      <c r="K2230"/>
      <c r="L2230"/>
      <c r="M2230"/>
      <c r="N2230" s="434"/>
    </row>
    <row r="2231" spans="1:15" s="14" customFormat="1" ht="16.5" customHeight="1">
      <c r="A2231" s="632" t="s">
        <v>482</v>
      </c>
      <c r="B2231" s="632"/>
      <c r="C2231" s="632"/>
      <c r="D2231" s="632"/>
      <c r="E2231" s="632"/>
      <c r="F2231" s="632"/>
      <c r="G2231" s="632"/>
      <c r="H2231" s="632"/>
      <c r="I2231" s="632"/>
      <c r="K2231"/>
      <c r="L2231"/>
      <c r="M2231"/>
      <c r="N2231" s="434"/>
    </row>
    <row r="2232" spans="1:15" s="14" customFormat="1" ht="16.5" customHeight="1">
      <c r="A2232" s="435"/>
      <c r="B2232" s="435"/>
      <c r="C2232" s="435"/>
      <c r="D2232" s="435"/>
      <c r="E2232" s="450" t="s">
        <v>81</v>
      </c>
      <c r="F2232" s="435"/>
      <c r="G2232" s="435"/>
      <c r="H2232" s="435"/>
      <c r="I2232" s="435"/>
      <c r="K2232"/>
      <c r="L2232"/>
      <c r="M2232"/>
      <c r="N2232" s="434"/>
    </row>
    <row r="2233" spans="1:15" s="14" customFormat="1" ht="18" customHeight="1">
      <c r="A2233" s="435"/>
      <c r="B2233" s="435"/>
      <c r="C2233" s="435"/>
      <c r="D2233" s="435"/>
      <c r="E2233" s="450"/>
      <c r="F2233" s="435"/>
      <c r="G2233" s="435"/>
      <c r="H2233" s="435"/>
      <c r="I2233" s="435"/>
      <c r="K2233"/>
      <c r="L2233"/>
      <c r="M2233"/>
      <c r="N2233" s="434"/>
      <c r="O2233"/>
    </row>
    <row r="2234" spans="1:15" s="14" customFormat="1" ht="16.5" customHeight="1">
      <c r="A2234" s="468" t="s">
        <v>44</v>
      </c>
      <c r="B2234" s="610" t="s">
        <v>45</v>
      </c>
      <c r="C2234" s="611"/>
      <c r="D2234" s="332" t="s">
        <v>82</v>
      </c>
      <c r="E2234" s="445" t="s">
        <v>148</v>
      </c>
      <c r="F2234" s="34" t="s">
        <v>83</v>
      </c>
      <c r="G2234" s="614" t="s">
        <v>48</v>
      </c>
      <c r="H2234" s="615"/>
      <c r="I2234" s="616" t="s">
        <v>49</v>
      </c>
      <c r="K2234"/>
      <c r="L2234"/>
      <c r="M2234"/>
      <c r="N2234" s="434"/>
      <c r="O2234"/>
    </row>
    <row r="2235" spans="1:15" s="14" customFormat="1" ht="16.5" customHeight="1">
      <c r="A2235" s="484" t="s">
        <v>84</v>
      </c>
      <c r="B2235" s="612"/>
      <c r="C2235" s="613"/>
      <c r="D2235" s="333" t="s">
        <v>568</v>
      </c>
      <c r="E2235" s="35" t="s">
        <v>616</v>
      </c>
      <c r="F2235" s="35" t="s">
        <v>656</v>
      </c>
      <c r="G2235" s="20" t="s">
        <v>51</v>
      </c>
      <c r="H2235" s="20" t="s">
        <v>52</v>
      </c>
      <c r="I2235" s="617"/>
      <c r="K2235"/>
      <c r="L2235"/>
      <c r="M2235"/>
      <c r="N2235" s="434"/>
      <c r="O2235"/>
    </row>
    <row r="2236" spans="1:15" s="14" customFormat="1" ht="16.5" customHeight="1">
      <c r="A2236" s="112">
        <v>1</v>
      </c>
      <c r="B2236" s="618">
        <v>2</v>
      </c>
      <c r="C2236" s="619"/>
      <c r="D2236" s="431">
        <v>3</v>
      </c>
      <c r="E2236" s="101">
        <v>4</v>
      </c>
      <c r="F2236" s="101">
        <v>5</v>
      </c>
      <c r="G2236" s="101">
        <v>6</v>
      </c>
      <c r="H2236" s="101">
        <v>7</v>
      </c>
      <c r="I2236" s="112">
        <v>8</v>
      </c>
      <c r="K2236"/>
      <c r="L2236"/>
      <c r="M2236"/>
      <c r="N2236" s="434"/>
      <c r="O2236"/>
    </row>
    <row r="2237" spans="1:15" s="14" customFormat="1" ht="16.5" customHeight="1">
      <c r="A2237" s="53">
        <v>111</v>
      </c>
      <c r="B2237" s="624" t="s">
        <v>179</v>
      </c>
      <c r="C2237" s="625"/>
      <c r="D2237" s="5">
        <f>D676</f>
        <v>31422.76</v>
      </c>
      <c r="E2237" s="5">
        <f>E676</f>
        <v>52278.400000000001</v>
      </c>
      <c r="F2237" s="5">
        <f>F676</f>
        <v>42648.51</v>
      </c>
      <c r="G2237" s="58">
        <f t="shared" ref="G2237:G2242" si="198">F2237/D2237</f>
        <v>1.3572490131357018</v>
      </c>
      <c r="H2237" s="59">
        <f t="shared" ref="H2237:H2242" si="199">F2237/E2237</f>
        <v>0.81579600752892212</v>
      </c>
      <c r="I2237" s="59">
        <f>F2237/F2242</f>
        <v>0.97632919903183224</v>
      </c>
      <c r="K2237"/>
      <c r="L2237"/>
      <c r="M2237"/>
      <c r="N2237" s="434"/>
      <c r="O2237"/>
    </row>
    <row r="2238" spans="1:15" s="14" customFormat="1" ht="16.5" customHeight="1">
      <c r="A2238" s="53">
        <v>130</v>
      </c>
      <c r="B2238" s="624" t="s">
        <v>180</v>
      </c>
      <c r="C2238" s="625"/>
      <c r="D2238" s="370">
        <f>D970</f>
        <v>2381.66</v>
      </c>
      <c r="E2238" s="228">
        <f>E970</f>
        <v>3000</v>
      </c>
      <c r="F2238" s="370">
        <f>F970</f>
        <v>1034</v>
      </c>
      <c r="G2238" s="58">
        <f t="shared" si="198"/>
        <v>0.43415097033161748</v>
      </c>
      <c r="H2238" s="59">
        <f t="shared" si="199"/>
        <v>0.34466666666666668</v>
      </c>
      <c r="I2238" s="59">
        <f>F2238/F2242</f>
        <v>2.3670800968167809E-2</v>
      </c>
      <c r="K2238"/>
      <c r="L2238"/>
      <c r="M2238"/>
      <c r="N2238" s="434"/>
      <c r="O2238"/>
    </row>
    <row r="2239" spans="1:15" s="14" customFormat="1" ht="16.5" customHeight="1">
      <c r="A2239" s="53">
        <v>132</v>
      </c>
      <c r="B2239" s="624" t="s">
        <v>181</v>
      </c>
      <c r="C2239" s="625"/>
      <c r="D2239" s="5">
        <v>0</v>
      </c>
      <c r="E2239" s="115">
        <f>0+0+0+0+0+0</f>
        <v>0</v>
      </c>
      <c r="F2239" s="5">
        <v>0</v>
      </c>
      <c r="G2239" s="58" t="e">
        <f t="shared" si="198"/>
        <v>#DIV/0!</v>
      </c>
      <c r="H2239" s="59" t="e">
        <f t="shared" si="199"/>
        <v>#DIV/0!</v>
      </c>
      <c r="I2239" s="59">
        <f>F2239/F2242</f>
        <v>0</v>
      </c>
      <c r="K2239"/>
      <c r="L2239"/>
      <c r="M2239"/>
      <c r="N2239" s="434"/>
      <c r="O2239"/>
    </row>
    <row r="2240" spans="1:15" s="14" customFormat="1" ht="16.5" customHeight="1">
      <c r="A2240" s="53">
        <v>200</v>
      </c>
      <c r="B2240" s="624" t="s">
        <v>182</v>
      </c>
      <c r="C2240" s="625"/>
      <c r="D2240" s="5">
        <v>0</v>
      </c>
      <c r="E2240" s="126">
        <f>0+0+0+0+0+0</f>
        <v>0</v>
      </c>
      <c r="F2240" s="5">
        <v>0</v>
      </c>
      <c r="G2240" s="58" t="e">
        <f t="shared" si="198"/>
        <v>#DIV/0!</v>
      </c>
      <c r="H2240" s="59" t="e">
        <f t="shared" si="199"/>
        <v>#DIV/0!</v>
      </c>
      <c r="I2240" s="59">
        <f>F2240/F2242</f>
        <v>0</v>
      </c>
      <c r="K2240"/>
      <c r="L2240"/>
      <c r="M2240"/>
      <c r="N2240" s="434"/>
      <c r="O2240"/>
    </row>
    <row r="2241" spans="1:15" s="14" customFormat="1" ht="16.5" customHeight="1">
      <c r="A2241" s="53">
        <v>300</v>
      </c>
      <c r="B2241" s="624" t="s">
        <v>183</v>
      </c>
      <c r="C2241" s="625"/>
      <c r="D2241" s="5">
        <f>D1327</f>
        <v>0</v>
      </c>
      <c r="E2241" s="5">
        <f>E1327</f>
        <v>0</v>
      </c>
      <c r="F2241" s="5">
        <f>F1327</f>
        <v>0</v>
      </c>
      <c r="G2241" s="58" t="e">
        <f t="shared" si="198"/>
        <v>#DIV/0!</v>
      </c>
      <c r="H2241" s="59" t="e">
        <f t="shared" si="199"/>
        <v>#DIV/0!</v>
      </c>
      <c r="I2241" s="59">
        <f>F2241/F2242</f>
        <v>0</v>
      </c>
      <c r="K2241"/>
      <c r="L2241"/>
      <c r="M2241"/>
      <c r="N2241" s="434"/>
      <c r="O2241"/>
    </row>
    <row r="2242" spans="1:15" s="14" customFormat="1" ht="16.5" customHeight="1">
      <c r="A2242" s="116"/>
      <c r="B2242" s="626" t="s">
        <v>80</v>
      </c>
      <c r="C2242" s="627"/>
      <c r="D2242" s="393">
        <f>D2237+D2238+D2239+D2240+D2241</f>
        <v>33804.42</v>
      </c>
      <c r="E2242" s="393">
        <f>E2237+E2238+E2239+E2240+E2241</f>
        <v>55278.400000000001</v>
      </c>
      <c r="F2242" s="335">
        <f>F2237+F2238+F2239+F2240+F2241</f>
        <v>43682.51</v>
      </c>
      <c r="G2242" s="139">
        <f t="shared" si="198"/>
        <v>1.2922129709665187</v>
      </c>
      <c r="H2242" s="108">
        <f t="shared" si="199"/>
        <v>0.79022746678630351</v>
      </c>
      <c r="I2242" s="144">
        <f>SUM(I2237:I2241)</f>
        <v>1</v>
      </c>
      <c r="K2242"/>
      <c r="L2242"/>
      <c r="M2242"/>
      <c r="N2242" s="434"/>
      <c r="O2242"/>
    </row>
    <row r="2243" spans="1:15" s="14" customFormat="1" ht="16.5" customHeight="1">
      <c r="A2243" s="237"/>
      <c r="B2243" s="237"/>
      <c r="C2243" s="237"/>
      <c r="D2243" s="237"/>
      <c r="E2243" s="237"/>
      <c r="F2243" s="237"/>
      <c r="G2243" s="450"/>
      <c r="H2243" s="453"/>
      <c r="K2243"/>
      <c r="L2243"/>
      <c r="M2243"/>
      <c r="N2243" s="434"/>
      <c r="O2243"/>
    </row>
    <row r="2244" spans="1:15" s="14" customFormat="1" ht="16.5" customHeight="1">
      <c r="A2244" s="451"/>
      <c r="B2244" s="623" t="s">
        <v>873</v>
      </c>
      <c r="C2244" s="623"/>
      <c r="D2244" s="623"/>
      <c r="E2244" s="623"/>
      <c r="F2244" s="623"/>
      <c r="G2244" s="623"/>
      <c r="H2244" s="623"/>
      <c r="I2244" s="623"/>
      <c r="K2244"/>
      <c r="L2244"/>
      <c r="M2244"/>
      <c r="N2244" s="434"/>
      <c r="O2244"/>
    </row>
    <row r="2245" spans="1:15" s="14" customFormat="1" ht="16.5" customHeight="1">
      <c r="A2245" s="623" t="s">
        <v>874</v>
      </c>
      <c r="B2245" s="623"/>
      <c r="C2245" s="623"/>
      <c r="D2245" s="623"/>
      <c r="E2245" s="623"/>
      <c r="F2245" s="623"/>
      <c r="G2245" s="623"/>
      <c r="H2245" s="623"/>
      <c r="I2245" s="623"/>
      <c r="K2245"/>
      <c r="L2245"/>
      <c r="M2245"/>
      <c r="N2245" s="434"/>
      <c r="O2245"/>
    </row>
    <row r="2246" spans="1:15" s="14" customFormat="1" ht="16.5" customHeight="1">
      <c r="A2246" s="622" t="s">
        <v>875</v>
      </c>
      <c r="B2246" s="622"/>
      <c r="C2246" s="622"/>
      <c r="D2246" s="622"/>
      <c r="E2246" s="622"/>
      <c r="F2246" s="622"/>
      <c r="G2246" s="622"/>
      <c r="H2246" s="622"/>
      <c r="I2246" s="622"/>
      <c r="K2246"/>
      <c r="L2246"/>
      <c r="M2246"/>
      <c r="N2246" s="434"/>
      <c r="O2246"/>
    </row>
    <row r="2247" spans="1:15" s="14" customFormat="1" ht="16.5" customHeight="1">
      <c r="A2247" s="622" t="s">
        <v>876</v>
      </c>
      <c r="B2247" s="622"/>
      <c r="C2247" s="622"/>
      <c r="D2247" s="622"/>
      <c r="E2247" s="622"/>
      <c r="F2247" s="622"/>
      <c r="G2247" s="622"/>
      <c r="H2247" s="622"/>
      <c r="I2247" s="622"/>
      <c r="K2247"/>
      <c r="L2247"/>
      <c r="M2247"/>
      <c r="N2247" s="434"/>
      <c r="O2247"/>
    </row>
    <row r="2248" spans="1:15" s="14" customFormat="1" ht="18.75" customHeight="1">
      <c r="A2248" s="622" t="s">
        <v>877</v>
      </c>
      <c r="B2248" s="622"/>
      <c r="C2248" s="622"/>
      <c r="D2248" s="622"/>
      <c r="E2248" s="622"/>
      <c r="F2248" s="622"/>
      <c r="G2248" s="622"/>
      <c r="H2248" s="622"/>
      <c r="I2248" s="622"/>
      <c r="K2248"/>
      <c r="L2248"/>
      <c r="M2248"/>
      <c r="N2248" s="434"/>
      <c r="O2248"/>
    </row>
    <row r="2249" spans="1:15" s="14" customFormat="1" ht="16.5" customHeight="1">
      <c r="A2249" s="622" t="s">
        <v>878</v>
      </c>
      <c r="B2249" s="622"/>
      <c r="C2249" s="622"/>
      <c r="D2249" s="622"/>
      <c r="E2249" s="622"/>
      <c r="F2249" s="622"/>
      <c r="G2249" s="622"/>
      <c r="H2249" s="622"/>
      <c r="I2249" s="622"/>
      <c r="K2249"/>
      <c r="L2249"/>
      <c r="M2249"/>
      <c r="N2249" s="434"/>
      <c r="O2249"/>
    </row>
    <row r="2250" spans="1:15" s="14" customFormat="1" ht="16.5" customHeight="1">
      <c r="A2250" s="628" t="s">
        <v>516</v>
      </c>
      <c r="B2250" s="628"/>
      <c r="C2250" s="628"/>
      <c r="D2250" s="628"/>
      <c r="E2250" s="628"/>
      <c r="F2250" s="628"/>
      <c r="G2250" s="628"/>
      <c r="H2250" s="628"/>
      <c r="I2250" s="628"/>
      <c r="K2250"/>
      <c r="L2250"/>
      <c r="M2250"/>
      <c r="N2250" s="434"/>
      <c r="O2250"/>
    </row>
    <row r="2251" spans="1:15" s="14" customFormat="1" ht="16.5" customHeight="1">
      <c r="A2251" s="628"/>
      <c r="B2251" s="628"/>
      <c r="C2251" s="628"/>
      <c r="D2251" s="628"/>
      <c r="E2251" s="628"/>
      <c r="F2251" s="628"/>
      <c r="G2251" s="628"/>
      <c r="H2251" s="628"/>
      <c r="I2251" s="628"/>
      <c r="K2251"/>
      <c r="L2251"/>
      <c r="M2251"/>
      <c r="N2251" s="434"/>
      <c r="O2251"/>
    </row>
    <row r="2252" spans="1:15" s="14" customFormat="1" ht="16.5" customHeight="1">
      <c r="A2252" s="439"/>
      <c r="B2252" s="439"/>
      <c r="C2252" s="439"/>
      <c r="D2252" s="439"/>
      <c r="E2252" s="439"/>
      <c r="F2252" s="439"/>
      <c r="G2252" s="439"/>
      <c r="H2252" s="439"/>
      <c r="I2252" s="439"/>
      <c r="K2252"/>
      <c r="L2252"/>
      <c r="M2252"/>
      <c r="N2252" s="434"/>
      <c r="O2252"/>
    </row>
    <row r="2253" spans="1:15" s="14" customFormat="1" ht="16.5" customHeight="1">
      <c r="A2253" s="597"/>
      <c r="B2253" s="597"/>
      <c r="C2253" s="597"/>
      <c r="D2253" s="597"/>
      <c r="E2253" s="597"/>
      <c r="F2253" s="597"/>
      <c r="G2253" s="597"/>
      <c r="H2253" s="597"/>
      <c r="I2253" s="597"/>
      <c r="K2253" s="598"/>
      <c r="L2253" s="598"/>
      <c r="M2253" s="598"/>
      <c r="N2253" s="602"/>
      <c r="O2253" s="598"/>
    </row>
    <row r="2254" spans="1:15" s="14" customFormat="1" ht="16.5" customHeight="1">
      <c r="A2254" s="597"/>
      <c r="B2254" s="597"/>
      <c r="C2254" s="597"/>
      <c r="D2254" s="597"/>
      <c r="E2254" s="597"/>
      <c r="F2254" s="597"/>
      <c r="G2254" s="597"/>
      <c r="H2254" s="597"/>
      <c r="I2254" s="597"/>
      <c r="K2254" s="598"/>
      <c r="L2254" s="598"/>
      <c r="M2254" s="598"/>
      <c r="N2254" s="602"/>
      <c r="O2254" s="598"/>
    </row>
    <row r="2255" spans="1:15" s="14" customFormat="1" ht="16.5" customHeight="1">
      <c r="A2255" s="439"/>
      <c r="B2255" s="439"/>
      <c r="C2255" s="439"/>
      <c r="D2255" s="439"/>
      <c r="E2255" s="439"/>
      <c r="F2255" s="439"/>
      <c r="G2255" s="439"/>
      <c r="H2255" s="439"/>
      <c r="I2255" s="439"/>
      <c r="K2255"/>
      <c r="L2255"/>
      <c r="M2255"/>
      <c r="N2255" s="434"/>
      <c r="O2255"/>
    </row>
    <row r="2256" spans="1:15" s="14" customFormat="1" ht="16.5" customHeight="1">
      <c r="A2256" s="439"/>
      <c r="B2256" s="439"/>
      <c r="C2256" s="439"/>
      <c r="D2256" s="439"/>
      <c r="E2256" s="439"/>
      <c r="F2256" s="439"/>
      <c r="G2256" s="439"/>
      <c r="H2256" s="439"/>
      <c r="I2256" s="439"/>
      <c r="K2256"/>
      <c r="L2256"/>
      <c r="M2256"/>
      <c r="N2256" s="434"/>
      <c r="O2256"/>
    </row>
    <row r="2257" spans="1:16" s="14" customFormat="1" ht="16.5" customHeight="1">
      <c r="A2257" s="439"/>
      <c r="B2257" s="439"/>
      <c r="C2257" s="439"/>
      <c r="D2257" s="439"/>
      <c r="E2257" s="439"/>
      <c r="F2257" s="439"/>
      <c r="G2257" s="439"/>
      <c r="H2257" s="439"/>
      <c r="I2257" s="439"/>
      <c r="K2257"/>
      <c r="L2257"/>
      <c r="M2257"/>
      <c r="N2257" s="434"/>
      <c r="O2257"/>
    </row>
    <row r="2258" spans="1:16" s="14" customFormat="1" ht="16.5" customHeight="1">
      <c r="A2258" s="439"/>
      <c r="B2258" s="260"/>
      <c r="C2258" s="260"/>
      <c r="D2258" s="260"/>
      <c r="E2258" s="260"/>
      <c r="F2258" s="260"/>
      <c r="G2258" s="260"/>
      <c r="H2258" s="264"/>
      <c r="I2258" s="235">
        <v>38</v>
      </c>
      <c r="K2258"/>
      <c r="L2258"/>
      <c r="M2258"/>
      <c r="N2258"/>
      <c r="O2258"/>
    </row>
    <row r="2259" spans="1:16" s="14" customFormat="1" ht="16.5" customHeight="1">
      <c r="A2259" s="439"/>
      <c r="B2259" s="260"/>
      <c r="C2259" s="260"/>
      <c r="D2259" s="260"/>
      <c r="E2259" s="260"/>
      <c r="F2259" s="260"/>
      <c r="G2259" s="260"/>
      <c r="H2259" s="264"/>
      <c r="I2259" s="212"/>
      <c r="K2259"/>
      <c r="L2259"/>
      <c r="M2259"/>
      <c r="N2259"/>
      <c r="O2259"/>
    </row>
    <row r="2260" spans="1:16" s="14" customFormat="1" ht="16.5" customHeight="1">
      <c r="A2260" s="439"/>
      <c r="B2260" s="260"/>
      <c r="C2260" s="260"/>
      <c r="D2260" s="260"/>
      <c r="E2260" s="260"/>
      <c r="F2260" s="260"/>
      <c r="G2260" s="260"/>
      <c r="H2260" s="264"/>
      <c r="I2260" s="185"/>
      <c r="K2260"/>
      <c r="L2260"/>
      <c r="M2260"/>
      <c r="N2260"/>
      <c r="O2260"/>
    </row>
    <row r="2261" spans="1:16" s="14" customFormat="1" ht="16.5" customHeight="1">
      <c r="A2261" s="261"/>
      <c r="B2261" s="630" t="s">
        <v>347</v>
      </c>
      <c r="C2261" s="630"/>
      <c r="D2261" s="630"/>
      <c r="E2261" s="261"/>
      <c r="F2261" s="261"/>
      <c r="G2261" s="453"/>
      <c r="H2261" s="227"/>
      <c r="I2261" s="212"/>
      <c r="K2261"/>
      <c r="L2261"/>
      <c r="M2261"/>
      <c r="N2261"/>
      <c r="O2261"/>
    </row>
    <row r="2262" spans="1:16" s="14" customFormat="1" ht="16.5" customHeight="1">
      <c r="A2262" s="261"/>
      <c r="B2262" s="444"/>
      <c r="C2262" s="444"/>
      <c r="D2262" s="444"/>
      <c r="E2262" s="261"/>
      <c r="F2262" s="261"/>
      <c r="G2262" s="453"/>
      <c r="H2262" s="227"/>
      <c r="I2262" s="212"/>
      <c r="K2262"/>
      <c r="L2262"/>
      <c r="M2262"/>
      <c r="N2262"/>
      <c r="O2262"/>
    </row>
    <row r="2263" spans="1:16" s="14" customFormat="1" ht="16.5" customHeight="1">
      <c r="A2263" s="631" t="s">
        <v>1044</v>
      </c>
      <c r="B2263" s="631"/>
      <c r="C2263" s="631"/>
      <c r="D2263" s="631"/>
      <c r="E2263" s="631"/>
      <c r="F2263" s="631"/>
      <c r="G2263" s="631"/>
      <c r="H2263" s="631"/>
      <c r="I2263" s="631"/>
      <c r="K2263"/>
      <c r="L2263"/>
      <c r="M2263"/>
      <c r="N2263"/>
      <c r="O2263"/>
    </row>
    <row r="2264" spans="1:16" s="14" customFormat="1" ht="16.5" customHeight="1">
      <c r="A2264" s="631" t="s">
        <v>1045</v>
      </c>
      <c r="B2264" s="631"/>
      <c r="C2264" s="631"/>
      <c r="D2264" s="631"/>
      <c r="E2264" s="631"/>
      <c r="F2264" s="631"/>
      <c r="G2264" s="631"/>
      <c r="H2264" s="631"/>
      <c r="I2264" s="631"/>
      <c r="K2264"/>
      <c r="L2264"/>
      <c r="M2264"/>
      <c r="N2264"/>
      <c r="O2264"/>
    </row>
    <row r="2265" spans="1:16" s="14" customFormat="1" ht="16.5" customHeight="1">
      <c r="A2265" s="435"/>
      <c r="B2265" s="435"/>
      <c r="C2265" s="435"/>
      <c r="D2265" s="435"/>
      <c r="E2265" s="609" t="s">
        <v>81</v>
      </c>
      <c r="F2265" s="435"/>
      <c r="G2265" s="435"/>
      <c r="H2265" s="435"/>
      <c r="I2265" s="435"/>
      <c r="K2265"/>
      <c r="L2265"/>
      <c r="M2265"/>
      <c r="N2265"/>
      <c r="O2265"/>
    </row>
    <row r="2266" spans="1:16" s="14" customFormat="1" ht="16.5" customHeight="1">
      <c r="A2266" s="161"/>
      <c r="B2266" s="183"/>
      <c r="C2266" s="12"/>
      <c r="D2266" s="450"/>
      <c r="E2266" s="609"/>
      <c r="F2266" s="450"/>
      <c r="G2266" s="161"/>
      <c r="H2266" s="450"/>
      <c r="I2266" s="450"/>
      <c r="K2266"/>
      <c r="L2266"/>
      <c r="M2266"/>
      <c r="N2266"/>
      <c r="O2266"/>
    </row>
    <row r="2267" spans="1:16" s="14" customFormat="1" ht="16.5" customHeight="1">
      <c r="A2267" s="468" t="s">
        <v>44</v>
      </c>
      <c r="B2267" s="610" t="s">
        <v>45</v>
      </c>
      <c r="C2267" s="611"/>
      <c r="D2267" s="332" t="s">
        <v>82</v>
      </c>
      <c r="E2267" s="445" t="s">
        <v>314</v>
      </c>
      <c r="F2267" s="34" t="s">
        <v>83</v>
      </c>
      <c r="G2267" s="614" t="s">
        <v>48</v>
      </c>
      <c r="H2267" s="615"/>
      <c r="I2267" s="616" t="s">
        <v>49</v>
      </c>
      <c r="K2267"/>
      <c r="L2267"/>
      <c r="M2267"/>
      <c r="N2267"/>
      <c r="O2267"/>
    </row>
    <row r="2268" spans="1:16" s="14" customFormat="1" ht="16.5" customHeight="1">
      <c r="A2268" s="484" t="s">
        <v>84</v>
      </c>
      <c r="B2268" s="612"/>
      <c r="C2268" s="613"/>
      <c r="D2268" s="333" t="s">
        <v>568</v>
      </c>
      <c r="E2268" s="35" t="s">
        <v>616</v>
      </c>
      <c r="F2268" s="35" t="s">
        <v>656</v>
      </c>
      <c r="G2268" s="20" t="s">
        <v>51</v>
      </c>
      <c r="H2268" s="20" t="s">
        <v>52</v>
      </c>
      <c r="I2268" s="617"/>
      <c r="K2268"/>
      <c r="L2268"/>
      <c r="M2268"/>
      <c r="N2268"/>
      <c r="O2268"/>
    </row>
    <row r="2269" spans="1:16" s="14" customFormat="1" ht="16.5" customHeight="1">
      <c r="A2269" s="112">
        <v>1</v>
      </c>
      <c r="B2269" s="618">
        <v>2</v>
      </c>
      <c r="C2269" s="619"/>
      <c r="D2269" s="431">
        <v>3</v>
      </c>
      <c r="E2269" s="101">
        <v>4</v>
      </c>
      <c r="F2269" s="101">
        <v>5</v>
      </c>
      <c r="G2269" s="101">
        <v>6</v>
      </c>
      <c r="H2269" s="101">
        <v>7</v>
      </c>
      <c r="I2269" s="112">
        <v>8</v>
      </c>
      <c r="K2269"/>
      <c r="L2269"/>
      <c r="M2269"/>
      <c r="N2269"/>
      <c r="O2269"/>
    </row>
    <row r="2270" spans="1:16" s="14" customFormat="1" ht="16.5" customHeight="1">
      <c r="A2270" s="265">
        <v>50009</v>
      </c>
      <c r="B2270" s="620" t="s">
        <v>132</v>
      </c>
      <c r="C2270" s="621"/>
      <c r="D2270" s="5">
        <f t="shared" ref="D2270:F2271" si="200">D334</f>
        <v>687714.34</v>
      </c>
      <c r="E2270" s="396">
        <f t="shared" si="200"/>
        <v>826763</v>
      </c>
      <c r="F2270" s="5">
        <f t="shared" si="200"/>
        <v>1416748.53</v>
      </c>
      <c r="G2270" s="178">
        <f>F2270/D2270</f>
        <v>2.0600828681280663</v>
      </c>
      <c r="H2270" s="179">
        <f>F2270/E2270</f>
        <v>1.7136090149172134</v>
      </c>
      <c r="I2270" s="179">
        <f>F2270/F2272</f>
        <v>0.98461393787786056</v>
      </c>
      <c r="K2270"/>
      <c r="L2270"/>
      <c r="M2270"/>
      <c r="N2270"/>
      <c r="O2270"/>
    </row>
    <row r="2271" spans="1:16" s="14" customFormat="1" ht="16.5" customHeight="1">
      <c r="A2271" s="53">
        <v>50026</v>
      </c>
      <c r="B2271" s="620" t="s">
        <v>133</v>
      </c>
      <c r="C2271" s="621"/>
      <c r="D2271" s="5">
        <f t="shared" si="200"/>
        <v>46257.26</v>
      </c>
      <c r="E2271" s="396">
        <f t="shared" si="200"/>
        <v>114180</v>
      </c>
      <c r="F2271" s="5">
        <f t="shared" si="200"/>
        <v>22138.81</v>
      </c>
      <c r="G2271" s="178">
        <f>F2271/D2271</f>
        <v>0.47860184541842732</v>
      </c>
      <c r="H2271" s="179">
        <f>F2271/E2271</f>
        <v>0.1938939393939394</v>
      </c>
      <c r="I2271" s="179">
        <f>F2271/F2272</f>
        <v>1.5386062122139459E-2</v>
      </c>
      <c r="K2271"/>
      <c r="L2271"/>
      <c r="M2271"/>
      <c r="N2271"/>
      <c r="O2271"/>
    </row>
    <row r="2272" spans="1:16" s="14" customFormat="1" ht="16.5" customHeight="1">
      <c r="A2272" s="116"/>
      <c r="B2272" s="626" t="s">
        <v>326</v>
      </c>
      <c r="C2272" s="627"/>
      <c r="D2272" s="394">
        <f>D2270+D2271</f>
        <v>733971.6</v>
      </c>
      <c r="E2272" s="394">
        <f t="shared" ref="E2272:F2272" si="201">E2270+E2271</f>
        <v>940943</v>
      </c>
      <c r="F2272" s="394">
        <f t="shared" si="201"/>
        <v>1438887.34</v>
      </c>
      <c r="G2272" s="118">
        <f>F2272/D2272</f>
        <v>1.960412827962281</v>
      </c>
      <c r="H2272" s="108">
        <f>F2272/E2272</f>
        <v>1.5291971352143543</v>
      </c>
      <c r="I2272" s="108">
        <f>I2270+I2271</f>
        <v>1</v>
      </c>
      <c r="K2272"/>
      <c r="L2272"/>
      <c r="M2272"/>
      <c r="N2272"/>
      <c r="O2272"/>
      <c r="P2272"/>
    </row>
    <row r="2273" spans="1:16" s="14" customFormat="1" ht="16.5" customHeight="1">
      <c r="A2273" s="266"/>
      <c r="B2273" s="494"/>
      <c r="C2273" s="494"/>
      <c r="D2273" s="267"/>
      <c r="E2273" s="130"/>
      <c r="F2273" s="131"/>
      <c r="G2273" s="225"/>
      <c r="H2273" s="225"/>
      <c r="I2273" s="212"/>
      <c r="K2273"/>
      <c r="L2273"/>
      <c r="M2273"/>
      <c r="N2273"/>
      <c r="O2273"/>
      <c r="P2273"/>
    </row>
    <row r="2274" spans="1:16" s="14" customFormat="1" ht="16.5" customHeight="1">
      <c r="A2274" s="647" t="s">
        <v>1046</v>
      </c>
      <c r="B2274" s="647"/>
      <c r="C2274" s="647"/>
      <c r="D2274" s="647"/>
      <c r="E2274" s="647"/>
      <c r="F2274" s="647"/>
      <c r="G2274" s="647"/>
      <c r="H2274" s="647"/>
      <c r="I2274" s="647"/>
      <c r="K2274"/>
      <c r="L2274"/>
      <c r="M2274"/>
      <c r="N2274"/>
      <c r="O2274"/>
      <c r="P2274"/>
    </row>
    <row r="2275" spans="1:16" s="14" customFormat="1" ht="16.5" customHeight="1">
      <c r="A2275" s="442"/>
      <c r="B2275" s="647" t="s">
        <v>1047</v>
      </c>
      <c r="C2275" s="647"/>
      <c r="D2275" s="647"/>
      <c r="E2275" s="647"/>
      <c r="F2275" s="647"/>
      <c r="G2275" s="647"/>
      <c r="H2275" s="647"/>
      <c r="I2275" s="647"/>
      <c r="K2275"/>
      <c r="L2275"/>
      <c r="M2275"/>
      <c r="N2275"/>
      <c r="O2275"/>
      <c r="P2275"/>
    </row>
    <row r="2276" spans="1:16" s="14" customFormat="1" ht="16.5" customHeight="1">
      <c r="A2276" s="442"/>
      <c r="B2276" s="647" t="s">
        <v>1048</v>
      </c>
      <c r="C2276" s="647"/>
      <c r="D2276" s="647"/>
      <c r="E2276" s="647"/>
      <c r="F2276" s="647"/>
      <c r="G2276" s="647"/>
      <c r="H2276" s="647"/>
      <c r="I2276" s="647"/>
      <c r="K2276"/>
      <c r="L2276"/>
      <c r="M2276"/>
      <c r="N2276"/>
      <c r="O2276"/>
      <c r="P2276"/>
    </row>
    <row r="2277" spans="1:16" s="14" customFormat="1" ht="16.5" customHeight="1">
      <c r="A2277" s="647" t="s">
        <v>1049</v>
      </c>
      <c r="B2277" s="647"/>
      <c r="C2277" s="647"/>
      <c r="D2277" s="647"/>
      <c r="E2277" s="647"/>
      <c r="F2277" s="647"/>
      <c r="G2277" s="647"/>
      <c r="H2277" s="647"/>
      <c r="I2277" s="647"/>
      <c r="K2277"/>
      <c r="L2277"/>
      <c r="M2277"/>
      <c r="N2277"/>
      <c r="O2277"/>
      <c r="P2277"/>
    </row>
    <row r="2278" spans="1:16" ht="16.5" customHeight="1"/>
    <row r="2279" spans="1:16" ht="16.5" customHeight="1"/>
    <row r="2280" spans="1:16" ht="16.5" customHeight="1"/>
    <row r="2281" spans="1:16" ht="16.5" customHeight="1">
      <c r="I2281" s="185"/>
    </row>
    <row r="2282" spans="1:16" ht="16.5" customHeight="1"/>
    <row r="2283" spans="1:16" ht="16.5" customHeight="1"/>
    <row r="2284" spans="1:16" s="14" customFormat="1" ht="16.5" customHeight="1">
      <c r="A2284" s="648" t="s">
        <v>483</v>
      </c>
      <c r="B2284" s="648"/>
      <c r="C2284" s="648"/>
      <c r="D2284" s="648"/>
      <c r="E2284" s="648"/>
      <c r="F2284" s="648"/>
      <c r="G2284" s="648"/>
      <c r="H2284" s="648"/>
      <c r="I2284" s="648"/>
      <c r="K2284"/>
      <c r="L2284"/>
      <c r="M2284"/>
      <c r="N2284"/>
      <c r="O2284"/>
      <c r="P2284"/>
    </row>
    <row r="2285" spans="1:16" s="14" customFormat="1" ht="16.5" customHeight="1">
      <c r="A2285" s="435"/>
      <c r="B2285" s="435"/>
      <c r="C2285" s="435"/>
      <c r="D2285" s="435"/>
      <c r="E2285" s="609" t="s">
        <v>81</v>
      </c>
      <c r="F2285" s="435"/>
      <c r="G2285" s="435"/>
      <c r="H2285" s="435"/>
      <c r="I2285" s="435"/>
      <c r="K2285"/>
      <c r="L2285"/>
      <c r="M2285"/>
      <c r="N2285"/>
      <c r="O2285"/>
      <c r="P2285"/>
    </row>
    <row r="2286" spans="1:16" s="14" customFormat="1" ht="18.75" customHeight="1">
      <c r="A2286" s="161"/>
      <c r="B2286" s="183"/>
      <c r="C2286" s="12"/>
      <c r="D2286" s="450"/>
      <c r="E2286" s="609"/>
      <c r="F2286" s="450"/>
      <c r="G2286" s="161"/>
      <c r="H2286" s="450"/>
      <c r="I2286" s="450"/>
      <c r="K2286"/>
      <c r="L2286"/>
      <c r="M2286"/>
      <c r="N2286"/>
      <c r="O2286"/>
      <c r="P2286"/>
    </row>
    <row r="2287" spans="1:16" s="14" customFormat="1" ht="16.5" customHeight="1">
      <c r="A2287" s="468" t="s">
        <v>44</v>
      </c>
      <c r="B2287" s="610" t="s">
        <v>45</v>
      </c>
      <c r="C2287" s="611"/>
      <c r="D2287" s="332" t="s">
        <v>82</v>
      </c>
      <c r="E2287" s="445" t="s">
        <v>148</v>
      </c>
      <c r="F2287" s="34" t="s">
        <v>83</v>
      </c>
      <c r="G2287" s="614" t="s">
        <v>48</v>
      </c>
      <c r="H2287" s="615"/>
      <c r="I2287" s="616" t="s">
        <v>49</v>
      </c>
      <c r="K2287"/>
      <c r="L2287"/>
      <c r="M2287"/>
      <c r="N2287"/>
      <c r="O2287"/>
      <c r="P2287"/>
    </row>
    <row r="2288" spans="1:16" s="14" customFormat="1" ht="16.5" customHeight="1">
      <c r="A2288" s="484" t="s">
        <v>84</v>
      </c>
      <c r="B2288" s="612"/>
      <c r="C2288" s="613"/>
      <c r="D2288" s="333" t="s">
        <v>568</v>
      </c>
      <c r="E2288" s="35" t="s">
        <v>616</v>
      </c>
      <c r="F2288" s="35" t="s">
        <v>656</v>
      </c>
      <c r="G2288" s="20" t="s">
        <v>51</v>
      </c>
      <c r="H2288" s="20" t="s">
        <v>52</v>
      </c>
      <c r="I2288" s="617"/>
      <c r="K2288"/>
      <c r="L2288"/>
      <c r="M2288"/>
      <c r="N2288"/>
      <c r="O2288"/>
      <c r="P2288"/>
    </row>
    <row r="2289" spans="1:16" s="14" customFormat="1" ht="16.5" customHeight="1">
      <c r="A2289" s="112">
        <v>1</v>
      </c>
      <c r="B2289" s="618">
        <v>2</v>
      </c>
      <c r="C2289" s="619"/>
      <c r="D2289" s="431">
        <v>3</v>
      </c>
      <c r="E2289" s="101">
        <v>4</v>
      </c>
      <c r="F2289" s="101">
        <v>5</v>
      </c>
      <c r="G2289" s="101">
        <v>6</v>
      </c>
      <c r="H2289" s="101">
        <v>7</v>
      </c>
      <c r="I2289" s="112">
        <v>8</v>
      </c>
      <c r="K2289"/>
      <c r="L2289"/>
      <c r="M2289"/>
      <c r="N2289"/>
      <c r="O2289"/>
      <c r="P2289"/>
    </row>
    <row r="2290" spans="1:16" s="14" customFormat="1" ht="16.5" customHeight="1">
      <c r="A2290" s="53">
        <v>111</v>
      </c>
      <c r="B2290" s="624" t="s">
        <v>179</v>
      </c>
      <c r="C2290" s="625"/>
      <c r="D2290" s="5">
        <f>D677</f>
        <v>81209.850000000006</v>
      </c>
      <c r="E2290" s="5">
        <f>E677</f>
        <v>128446.16</v>
      </c>
      <c r="F2290" s="5">
        <f>F677</f>
        <v>92306.96</v>
      </c>
      <c r="G2290" s="58">
        <f t="shared" ref="G2290:G2295" si="202">F2290/D2290</f>
        <v>1.1366473401933386</v>
      </c>
      <c r="H2290" s="59">
        <f t="shared" ref="H2290:H2295" si="203">F2290/E2290</f>
        <v>0.71864320428107775</v>
      </c>
      <c r="I2290" s="59">
        <f>F2290/F2295</f>
        <v>0.7107009870607508</v>
      </c>
      <c r="K2290"/>
      <c r="L2290"/>
      <c r="M2290"/>
      <c r="N2290"/>
      <c r="O2290"/>
      <c r="P2290"/>
    </row>
    <row r="2291" spans="1:16" s="14" customFormat="1" ht="16.5" customHeight="1">
      <c r="A2291" s="53">
        <v>130</v>
      </c>
      <c r="B2291" s="624" t="s">
        <v>180</v>
      </c>
      <c r="C2291" s="625"/>
      <c r="D2291" s="370">
        <f>D971</f>
        <v>5408.81</v>
      </c>
      <c r="E2291" s="5">
        <f>E971</f>
        <v>31000</v>
      </c>
      <c r="F2291" s="370">
        <f>F971</f>
        <v>12574.61</v>
      </c>
      <c r="G2291" s="58">
        <f t="shared" si="202"/>
        <v>2.3248385504390061</v>
      </c>
      <c r="H2291" s="59">
        <f t="shared" si="203"/>
        <v>0.40563258064516133</v>
      </c>
      <c r="I2291" s="59">
        <f>F2291/F2295</f>
        <v>9.6815968578143924E-2</v>
      </c>
      <c r="K2291"/>
      <c r="L2291"/>
      <c r="M2291"/>
      <c r="N2291"/>
      <c r="O2291"/>
      <c r="P2291"/>
    </row>
    <row r="2292" spans="1:16" s="14" customFormat="1" ht="16.5" customHeight="1">
      <c r="A2292" s="53">
        <v>132</v>
      </c>
      <c r="B2292" s="624" t="s">
        <v>181</v>
      </c>
      <c r="C2292" s="625"/>
      <c r="D2292" s="5">
        <v>0</v>
      </c>
      <c r="E2292" s="5">
        <v>0</v>
      </c>
      <c r="F2292" s="5">
        <v>0</v>
      </c>
      <c r="G2292" s="58" t="e">
        <f t="shared" si="202"/>
        <v>#DIV/0!</v>
      </c>
      <c r="H2292" s="59" t="e">
        <f t="shared" si="203"/>
        <v>#DIV/0!</v>
      </c>
      <c r="I2292" s="59">
        <f>F2292/F2295</f>
        <v>0</v>
      </c>
      <c r="K2292"/>
      <c r="L2292"/>
      <c r="M2292"/>
      <c r="N2292"/>
      <c r="O2292"/>
      <c r="P2292"/>
    </row>
    <row r="2293" spans="1:16" s="14" customFormat="1" ht="16.5" customHeight="1">
      <c r="A2293" s="53">
        <v>200</v>
      </c>
      <c r="B2293" s="624" t="s">
        <v>182</v>
      </c>
      <c r="C2293" s="625"/>
      <c r="D2293" s="5">
        <v>0</v>
      </c>
      <c r="E2293" s="5">
        <v>0</v>
      </c>
      <c r="F2293" s="5">
        <v>0</v>
      </c>
      <c r="G2293" s="58" t="e">
        <f t="shared" si="202"/>
        <v>#DIV/0!</v>
      </c>
      <c r="H2293" s="59" t="e">
        <f t="shared" si="203"/>
        <v>#DIV/0!</v>
      </c>
      <c r="I2293" s="59">
        <f>F2293/F2295</f>
        <v>0</v>
      </c>
      <c r="K2293"/>
      <c r="L2293"/>
      <c r="M2293"/>
      <c r="N2293"/>
      <c r="O2293"/>
      <c r="P2293"/>
    </row>
    <row r="2294" spans="1:16" s="14" customFormat="1" ht="16.5" customHeight="1">
      <c r="A2294" s="53">
        <v>300</v>
      </c>
      <c r="B2294" s="624" t="s">
        <v>183</v>
      </c>
      <c r="C2294" s="625"/>
      <c r="D2294" s="5">
        <f>D1328</f>
        <v>132347.5</v>
      </c>
      <c r="E2294" s="5">
        <f>E1328</f>
        <v>135000</v>
      </c>
      <c r="F2294" s="5">
        <f>F1328</f>
        <v>25000</v>
      </c>
      <c r="G2294" s="58">
        <f t="shared" si="202"/>
        <v>0.18889665464024633</v>
      </c>
      <c r="H2294" s="59">
        <f t="shared" si="203"/>
        <v>0.18518518518518517</v>
      </c>
      <c r="I2294" s="59">
        <f>F2294/F2295</f>
        <v>0.19248304436110528</v>
      </c>
      <c r="K2294"/>
      <c r="L2294"/>
      <c r="M2294"/>
      <c r="N2294"/>
      <c r="O2294"/>
      <c r="P2294"/>
    </row>
    <row r="2295" spans="1:16" s="14" customFormat="1" ht="16.5" customHeight="1">
      <c r="A2295" s="116"/>
      <c r="B2295" s="626" t="s">
        <v>80</v>
      </c>
      <c r="C2295" s="627"/>
      <c r="D2295" s="393">
        <f>D2290+D2291+D2292+D2293+D2294</f>
        <v>218966.16</v>
      </c>
      <c r="E2295" s="393">
        <f>E2290+E2291+E2292+E2293+E2294</f>
        <v>294446.16000000003</v>
      </c>
      <c r="F2295" s="335">
        <f>F2290+F2291+F2292+F2293+F2294</f>
        <v>129881.57</v>
      </c>
      <c r="G2295" s="139">
        <f t="shared" si="202"/>
        <v>0.59315818480810001</v>
      </c>
      <c r="H2295" s="108">
        <f t="shared" si="203"/>
        <v>0.44110464880914052</v>
      </c>
      <c r="I2295" s="108">
        <f>SUM(I2290:I2294)</f>
        <v>1</v>
      </c>
      <c r="K2295"/>
      <c r="L2295"/>
      <c r="M2295"/>
      <c r="N2295"/>
      <c r="O2295"/>
      <c r="P2295"/>
    </row>
    <row r="2296" spans="1:16" s="14" customFormat="1" ht="16.5" customHeight="1">
      <c r="A2296" s="140"/>
      <c r="B2296" s="454"/>
      <c r="C2296" s="454"/>
      <c r="D2296" s="252"/>
      <c r="E2296" s="252"/>
      <c r="F2296" s="141"/>
      <c r="G2296" s="142"/>
      <c r="H2296" s="160"/>
      <c r="I2296" s="246"/>
      <c r="K2296"/>
      <c r="L2296"/>
      <c r="M2296"/>
      <c r="N2296"/>
      <c r="O2296"/>
      <c r="P2296"/>
    </row>
    <row r="2297" spans="1:16" s="14" customFormat="1" ht="16.5" customHeight="1">
      <c r="A2297" s="268"/>
      <c r="B2297" s="652" t="s">
        <v>879</v>
      </c>
      <c r="C2297" s="652"/>
      <c r="D2297" s="652"/>
      <c r="E2297" s="652"/>
      <c r="F2297" s="652"/>
      <c r="G2297" s="652"/>
      <c r="H2297" s="652"/>
      <c r="I2297" s="652"/>
      <c r="K2297"/>
      <c r="L2297"/>
      <c r="M2297"/>
      <c r="N2297"/>
      <c r="O2297"/>
      <c r="P2297"/>
    </row>
    <row r="2298" spans="1:16" s="14" customFormat="1" ht="16.5" customHeight="1">
      <c r="A2298" s="652" t="s">
        <v>880</v>
      </c>
      <c r="B2298" s="652"/>
      <c r="C2298" s="652"/>
      <c r="D2298" s="652"/>
      <c r="E2298" s="652"/>
      <c r="F2298" s="652"/>
      <c r="G2298" s="652"/>
      <c r="H2298" s="652"/>
      <c r="I2298" s="652"/>
      <c r="K2298"/>
      <c r="L2298"/>
      <c r="M2298"/>
      <c r="N2298"/>
      <c r="O2298"/>
      <c r="P2298"/>
    </row>
    <row r="2299" spans="1:16" s="14" customFormat="1" ht="16.5" customHeight="1">
      <c r="A2299" s="629" t="s">
        <v>881</v>
      </c>
      <c r="B2299" s="629"/>
      <c r="C2299" s="629"/>
      <c r="D2299" s="629"/>
      <c r="E2299" s="629"/>
      <c r="F2299" s="629"/>
      <c r="G2299" s="629"/>
      <c r="H2299" s="629"/>
      <c r="I2299" s="629"/>
      <c r="K2299"/>
      <c r="L2299"/>
      <c r="M2299"/>
      <c r="N2299"/>
      <c r="O2299"/>
      <c r="P2299"/>
    </row>
    <row r="2300" spans="1:16" s="14" customFormat="1" ht="16.5" customHeight="1">
      <c r="A2300" s="629" t="s">
        <v>882</v>
      </c>
      <c r="B2300" s="629"/>
      <c r="C2300" s="629"/>
      <c r="D2300" s="629"/>
      <c r="E2300" s="629"/>
      <c r="F2300" s="629"/>
      <c r="G2300" s="629"/>
      <c r="H2300" s="629"/>
      <c r="I2300" s="629"/>
      <c r="K2300"/>
      <c r="L2300"/>
      <c r="M2300"/>
      <c r="N2300"/>
      <c r="O2300"/>
      <c r="P2300"/>
    </row>
    <row r="2301" spans="1:16" s="14" customFormat="1" ht="16.5" customHeight="1">
      <c r="A2301" s="629" t="s">
        <v>883</v>
      </c>
      <c r="B2301" s="629"/>
      <c r="C2301" s="629"/>
      <c r="D2301" s="629"/>
      <c r="E2301" s="629"/>
      <c r="F2301" s="629"/>
      <c r="G2301" s="629"/>
      <c r="H2301" s="629"/>
      <c r="I2301" s="629"/>
      <c r="K2301"/>
      <c r="L2301"/>
      <c r="M2301"/>
      <c r="N2301"/>
      <c r="O2301"/>
      <c r="P2301"/>
    </row>
    <row r="2302" spans="1:16" s="14" customFormat="1" ht="16.5" customHeight="1">
      <c r="A2302" s="629" t="s">
        <v>884</v>
      </c>
      <c r="B2302" s="629"/>
      <c r="C2302" s="629"/>
      <c r="D2302" s="629"/>
      <c r="E2302" s="629"/>
      <c r="F2302" s="629"/>
      <c r="G2302" s="629"/>
      <c r="H2302" s="629"/>
      <c r="I2302" s="629"/>
      <c r="K2302"/>
      <c r="L2302"/>
      <c r="M2302"/>
      <c r="N2302"/>
      <c r="O2302"/>
      <c r="P2302"/>
    </row>
    <row r="2303" spans="1:16" s="14" customFormat="1" ht="16.5" customHeight="1">
      <c r="A2303" s="629" t="s">
        <v>885</v>
      </c>
      <c r="B2303" s="629"/>
      <c r="C2303" s="629"/>
      <c r="D2303" s="629"/>
      <c r="E2303" s="629"/>
      <c r="F2303" s="629"/>
      <c r="G2303" s="629"/>
      <c r="H2303" s="629"/>
      <c r="I2303" s="629"/>
      <c r="K2303"/>
      <c r="L2303"/>
      <c r="M2303"/>
      <c r="N2303"/>
      <c r="O2303"/>
      <c r="P2303"/>
    </row>
    <row r="2304" spans="1:16" s="14" customFormat="1" ht="16.5" customHeight="1">
      <c r="A2304" s="453" t="s">
        <v>886</v>
      </c>
      <c r="B2304" s="453"/>
      <c r="C2304" s="453"/>
      <c r="D2304" s="453"/>
      <c r="E2304" s="453"/>
      <c r="F2304" s="453"/>
      <c r="G2304" s="453"/>
      <c r="H2304" s="453"/>
      <c r="I2304" s="453"/>
      <c r="K2304"/>
      <c r="L2304"/>
      <c r="M2304"/>
      <c r="N2304"/>
      <c r="O2304"/>
      <c r="P2304"/>
    </row>
    <row r="2305" spans="1:16" s="14" customFormat="1" ht="16.5" customHeight="1">
      <c r="A2305" s="628" t="s">
        <v>887</v>
      </c>
      <c r="B2305" s="628"/>
      <c r="C2305" s="628"/>
      <c r="D2305" s="628"/>
      <c r="E2305" s="628"/>
      <c r="F2305" s="628"/>
      <c r="G2305" s="628"/>
      <c r="H2305" s="628"/>
      <c r="I2305" s="628"/>
      <c r="K2305"/>
      <c r="L2305"/>
      <c r="M2305"/>
      <c r="N2305"/>
      <c r="O2305"/>
      <c r="P2305"/>
    </row>
    <row r="2306" spans="1:16" s="14" customFormat="1" ht="16.5" customHeight="1">
      <c r="A2306" s="439"/>
      <c r="B2306" s="439"/>
      <c r="C2306" s="439"/>
      <c r="D2306" s="439"/>
      <c r="E2306" s="439"/>
      <c r="F2306" s="439"/>
      <c r="G2306" s="439"/>
      <c r="H2306" s="439"/>
      <c r="I2306" s="439"/>
      <c r="K2306"/>
      <c r="L2306"/>
      <c r="M2306"/>
      <c r="N2306"/>
      <c r="O2306"/>
      <c r="P2306"/>
    </row>
    <row r="2307" spans="1:16" s="14" customFormat="1" ht="16.5" customHeight="1">
      <c r="A2307" s="439"/>
      <c r="B2307" s="439"/>
      <c r="C2307" s="439"/>
      <c r="D2307" s="439"/>
      <c r="E2307" s="439"/>
      <c r="F2307" s="439"/>
      <c r="G2307" s="439"/>
      <c r="H2307" s="439"/>
      <c r="I2307" s="439"/>
      <c r="K2307"/>
      <c r="L2307"/>
      <c r="M2307"/>
      <c r="N2307"/>
      <c r="O2307"/>
      <c r="P2307"/>
    </row>
    <row r="2308" spans="1:16" s="14" customFormat="1" ht="16.5" customHeight="1">
      <c r="A2308" s="439"/>
      <c r="B2308" s="439"/>
      <c r="C2308" s="439"/>
      <c r="D2308" s="439"/>
      <c r="E2308" s="439"/>
      <c r="F2308" s="439"/>
      <c r="G2308" s="439"/>
      <c r="H2308" s="439"/>
      <c r="I2308" s="439"/>
      <c r="K2308"/>
      <c r="L2308"/>
      <c r="M2308"/>
      <c r="N2308"/>
      <c r="O2308"/>
      <c r="P2308"/>
    </row>
    <row r="2309" spans="1:16" s="14" customFormat="1" ht="16.5" customHeight="1">
      <c r="A2309" s="439"/>
      <c r="B2309" s="439"/>
      <c r="C2309" s="439"/>
      <c r="D2309" s="439"/>
      <c r="E2309" s="439"/>
      <c r="F2309" s="439"/>
      <c r="G2309" s="439"/>
      <c r="H2309" s="439"/>
      <c r="I2309" s="439"/>
      <c r="K2309"/>
      <c r="L2309"/>
      <c r="M2309"/>
      <c r="N2309"/>
      <c r="O2309"/>
      <c r="P2309"/>
    </row>
    <row r="2310" spans="1:16" s="14" customFormat="1" ht="16.5" customHeight="1">
      <c r="A2310" s="439"/>
      <c r="B2310" s="439"/>
      <c r="C2310" s="439"/>
      <c r="D2310" s="439"/>
      <c r="E2310" s="439"/>
      <c r="F2310" s="439"/>
      <c r="G2310" s="439"/>
      <c r="H2310" s="439"/>
      <c r="I2310" s="439"/>
      <c r="K2310"/>
      <c r="L2310"/>
      <c r="M2310"/>
      <c r="N2310"/>
      <c r="O2310"/>
      <c r="P2310"/>
    </row>
    <row r="2311" spans="1:16" s="14" customFormat="1" ht="16.5" customHeight="1">
      <c r="A2311" s="439"/>
      <c r="B2311" s="439"/>
      <c r="C2311" s="439"/>
      <c r="D2311" s="439"/>
      <c r="E2311" s="439"/>
      <c r="F2311" s="439"/>
      <c r="G2311" s="439"/>
      <c r="H2311" s="439"/>
      <c r="I2311" s="439"/>
      <c r="K2311"/>
      <c r="L2311"/>
      <c r="M2311"/>
      <c r="N2311"/>
      <c r="O2311"/>
      <c r="P2311"/>
    </row>
    <row r="2312" spans="1:16" s="14" customFormat="1" ht="16.5" customHeight="1">
      <c r="A2312" s="439"/>
      <c r="B2312" s="439"/>
      <c r="C2312" s="439"/>
      <c r="D2312" s="439"/>
      <c r="E2312" s="439"/>
      <c r="F2312" s="439"/>
      <c r="G2312" s="439"/>
      <c r="H2312" s="439"/>
      <c r="I2312" s="439"/>
      <c r="K2312"/>
      <c r="L2312"/>
      <c r="M2312"/>
      <c r="N2312"/>
      <c r="O2312"/>
      <c r="P2312"/>
    </row>
    <row r="2313" spans="1:16" s="14" customFormat="1" ht="16.5" customHeight="1">
      <c r="A2313" s="439"/>
      <c r="B2313" s="439"/>
      <c r="C2313" s="439"/>
      <c r="D2313" s="439"/>
      <c r="E2313" s="439"/>
      <c r="F2313" s="439"/>
      <c r="G2313" s="439"/>
      <c r="H2313" s="439"/>
      <c r="I2313" s="439"/>
      <c r="K2313"/>
      <c r="L2313"/>
      <c r="M2313"/>
      <c r="N2313"/>
      <c r="O2313"/>
      <c r="P2313"/>
    </row>
    <row r="2314" spans="1:16" s="14" customFormat="1" ht="16.5" customHeight="1">
      <c r="A2314" s="439"/>
      <c r="B2314" s="439"/>
      <c r="C2314" s="439"/>
      <c r="D2314" s="439"/>
      <c r="E2314" s="439"/>
      <c r="F2314" s="439"/>
      <c r="G2314" s="439"/>
      <c r="H2314" s="439"/>
      <c r="I2314" s="439"/>
      <c r="K2314"/>
      <c r="L2314"/>
      <c r="M2314"/>
      <c r="N2314"/>
      <c r="O2314"/>
      <c r="P2314"/>
    </row>
    <row r="2315" spans="1:16" s="14" customFormat="1" ht="16.5" customHeight="1">
      <c r="A2315" s="439"/>
      <c r="B2315" s="439"/>
      <c r="C2315" s="439"/>
      <c r="D2315" s="439"/>
      <c r="E2315" s="439"/>
      <c r="F2315" s="439"/>
      <c r="G2315" s="439"/>
      <c r="H2315" s="439"/>
      <c r="I2315" s="439"/>
      <c r="K2315"/>
      <c r="L2315"/>
      <c r="M2315"/>
      <c r="N2315"/>
      <c r="O2315"/>
      <c r="P2315"/>
    </row>
    <row r="2316" spans="1:16" s="14" customFormat="1" ht="16.5" customHeight="1">
      <c r="A2316" s="439"/>
      <c r="B2316" s="439"/>
      <c r="C2316" s="439"/>
      <c r="D2316" s="439"/>
      <c r="E2316" s="439"/>
      <c r="F2316" s="439"/>
      <c r="G2316" s="439"/>
      <c r="H2316" s="439"/>
      <c r="I2316" s="439"/>
      <c r="K2316"/>
      <c r="L2316"/>
      <c r="M2316"/>
      <c r="N2316"/>
      <c r="O2316"/>
      <c r="P2316"/>
    </row>
    <row r="2317" spans="1:16" s="14" customFormat="1" ht="16.5" customHeight="1">
      <c r="A2317" s="439"/>
      <c r="B2317" s="439"/>
      <c r="C2317" s="439"/>
      <c r="D2317" s="439"/>
      <c r="E2317" s="439"/>
      <c r="F2317" s="439"/>
      <c r="G2317" s="439"/>
      <c r="H2317" s="439"/>
      <c r="I2317" s="356">
        <v>39</v>
      </c>
      <c r="K2317"/>
      <c r="L2317"/>
      <c r="M2317"/>
      <c r="N2317"/>
      <c r="O2317"/>
      <c r="P2317"/>
    </row>
    <row r="2318" spans="1:16" s="14" customFormat="1" ht="16.5" customHeight="1">
      <c r="A2318" s="450"/>
      <c r="B2318" s="450"/>
      <c r="C2318" s="450"/>
      <c r="D2318" s="450"/>
      <c r="E2318" s="450"/>
      <c r="F2318" s="450"/>
      <c r="G2318" s="450"/>
      <c r="H2318" s="450"/>
      <c r="I2318" s="185"/>
      <c r="K2318"/>
      <c r="L2318"/>
      <c r="M2318"/>
      <c r="N2318"/>
      <c r="O2318"/>
      <c r="P2318"/>
    </row>
    <row r="2319" spans="1:16" s="14" customFormat="1" ht="16.5" customHeight="1">
      <c r="A2319" s="450"/>
      <c r="B2319" s="450"/>
      <c r="C2319" s="450"/>
      <c r="D2319" s="450"/>
      <c r="E2319" s="450"/>
      <c r="F2319" s="450"/>
      <c r="G2319" s="450"/>
      <c r="H2319" s="450"/>
      <c r="I2319" s="485"/>
      <c r="K2319"/>
      <c r="L2319"/>
      <c r="M2319"/>
      <c r="N2319"/>
      <c r="O2319"/>
      <c r="P2319"/>
    </row>
    <row r="2320" spans="1:16" s="14" customFormat="1" ht="16.5" customHeight="1">
      <c r="A2320" s="261"/>
      <c r="B2320" s="630" t="s">
        <v>348</v>
      </c>
      <c r="C2320" s="630"/>
      <c r="D2320" s="630"/>
      <c r="E2320" s="261"/>
      <c r="F2320" s="261"/>
      <c r="G2320" s="453"/>
      <c r="H2320" s="227"/>
      <c r="I2320" s="33"/>
      <c r="K2320"/>
      <c r="L2320"/>
      <c r="M2320"/>
      <c r="N2320"/>
      <c r="O2320"/>
      <c r="P2320"/>
    </row>
    <row r="2321" spans="1:16" s="14" customFormat="1" ht="16.5" customHeight="1">
      <c r="A2321" s="261"/>
      <c r="B2321" s="226"/>
      <c r="C2321" s="226"/>
      <c r="D2321" s="226"/>
      <c r="E2321" s="261"/>
      <c r="F2321" s="261"/>
      <c r="G2321" s="453"/>
      <c r="H2321" s="227"/>
      <c r="I2321" s="212"/>
      <c r="K2321"/>
      <c r="L2321"/>
      <c r="M2321"/>
      <c r="N2321"/>
      <c r="O2321"/>
      <c r="P2321"/>
    </row>
    <row r="2322" spans="1:16" s="14" customFormat="1" ht="16.5" customHeight="1">
      <c r="A2322" s="647" t="s">
        <v>888</v>
      </c>
      <c r="B2322" s="647"/>
      <c r="C2322" s="647"/>
      <c r="D2322" s="647"/>
      <c r="E2322" s="647"/>
      <c r="F2322" s="647"/>
      <c r="G2322" s="647"/>
      <c r="H2322" s="647"/>
      <c r="I2322" s="647"/>
      <c r="K2322"/>
      <c r="L2322"/>
      <c r="M2322"/>
      <c r="N2322"/>
      <c r="O2322"/>
      <c r="P2322"/>
    </row>
    <row r="2323" spans="1:16" s="14" customFormat="1" ht="16.5" customHeight="1">
      <c r="A2323" s="623" t="s">
        <v>889</v>
      </c>
      <c r="B2323" s="623"/>
      <c r="C2323" s="623"/>
      <c r="D2323" s="623"/>
      <c r="E2323" s="623"/>
      <c r="F2323" s="623"/>
      <c r="G2323" s="623"/>
      <c r="H2323" s="623"/>
      <c r="I2323" s="623"/>
      <c r="K2323"/>
      <c r="L2323"/>
      <c r="M2323"/>
      <c r="N2323"/>
      <c r="O2323"/>
      <c r="P2323"/>
    </row>
    <row r="2324" spans="1:16" s="14" customFormat="1" ht="16.5" customHeight="1">
      <c r="A2324" s="161"/>
      <c r="B2324" s="183"/>
      <c r="C2324" s="12"/>
      <c r="D2324" s="450"/>
      <c r="E2324" s="609" t="s">
        <v>81</v>
      </c>
      <c r="F2324" s="450"/>
      <c r="G2324" s="161"/>
      <c r="H2324" s="450"/>
      <c r="I2324" s="450"/>
      <c r="K2324"/>
      <c r="L2324"/>
      <c r="M2324"/>
      <c r="N2324"/>
      <c r="O2324"/>
      <c r="P2324"/>
    </row>
    <row r="2325" spans="1:16" s="14" customFormat="1" ht="16.5" customHeight="1">
      <c r="A2325" s="161"/>
      <c r="B2325" s="183"/>
      <c r="C2325" s="12"/>
      <c r="D2325" s="450"/>
      <c r="E2325" s="651"/>
      <c r="F2325" s="450"/>
      <c r="G2325" s="161"/>
      <c r="H2325" s="450"/>
      <c r="I2325" s="450"/>
      <c r="K2325"/>
      <c r="L2325"/>
      <c r="M2325"/>
      <c r="N2325"/>
      <c r="O2325"/>
      <c r="P2325"/>
    </row>
    <row r="2326" spans="1:16" s="14" customFormat="1" ht="12" customHeight="1">
      <c r="A2326" s="468" t="s">
        <v>44</v>
      </c>
      <c r="B2326" s="610" t="s">
        <v>45</v>
      </c>
      <c r="C2326" s="611"/>
      <c r="D2326" s="332" t="s">
        <v>82</v>
      </c>
      <c r="E2326" s="445" t="s">
        <v>148</v>
      </c>
      <c r="F2326" s="34" t="s">
        <v>83</v>
      </c>
      <c r="G2326" s="614" t="s">
        <v>48</v>
      </c>
      <c r="H2326" s="615"/>
      <c r="I2326" s="616" t="s">
        <v>49</v>
      </c>
      <c r="K2326"/>
      <c r="L2326"/>
      <c r="M2326"/>
      <c r="N2326"/>
      <c r="O2326"/>
      <c r="P2326"/>
    </row>
    <row r="2327" spans="1:16" s="14" customFormat="1" ht="16.5" customHeight="1">
      <c r="A2327" s="484" t="s">
        <v>84</v>
      </c>
      <c r="B2327" s="612"/>
      <c r="C2327" s="613"/>
      <c r="D2327" s="333" t="s">
        <v>568</v>
      </c>
      <c r="E2327" s="35" t="s">
        <v>616</v>
      </c>
      <c r="F2327" s="35" t="s">
        <v>656</v>
      </c>
      <c r="G2327" s="20" t="s">
        <v>51</v>
      </c>
      <c r="H2327" s="20" t="s">
        <v>52</v>
      </c>
      <c r="I2327" s="617"/>
      <c r="K2327"/>
      <c r="L2327"/>
      <c r="M2327"/>
      <c r="N2327"/>
      <c r="O2327"/>
      <c r="P2327"/>
    </row>
    <row r="2328" spans="1:16" s="14" customFormat="1" ht="16.5" customHeight="1">
      <c r="A2328" s="112">
        <v>1</v>
      </c>
      <c r="B2328" s="618">
        <v>2</v>
      </c>
      <c r="C2328" s="619"/>
      <c r="D2328" s="431">
        <v>3</v>
      </c>
      <c r="E2328" s="101">
        <v>4</v>
      </c>
      <c r="F2328" s="101">
        <v>5</v>
      </c>
      <c r="G2328" s="101">
        <v>6</v>
      </c>
      <c r="H2328" s="101">
        <v>7</v>
      </c>
      <c r="I2328" s="112">
        <v>8</v>
      </c>
      <c r="K2328"/>
      <c r="L2328"/>
      <c r="M2328"/>
      <c r="N2328"/>
      <c r="O2328"/>
      <c r="P2328"/>
    </row>
    <row r="2329" spans="1:16" s="14" customFormat="1" ht="16.5" customHeight="1">
      <c r="A2329" s="53">
        <v>111</v>
      </c>
      <c r="B2329" s="624" t="s">
        <v>179</v>
      </c>
      <c r="C2329" s="625"/>
      <c r="D2329" s="5">
        <f>D679</f>
        <v>26616.66</v>
      </c>
      <c r="E2329" s="5">
        <f>E679</f>
        <v>40612.04</v>
      </c>
      <c r="F2329" s="5">
        <f>F679</f>
        <v>27279.86</v>
      </c>
      <c r="G2329" s="58">
        <f t="shared" ref="G2329:G2334" si="204">F2329/D2329</f>
        <v>1.0249167250887226</v>
      </c>
      <c r="H2329" s="59">
        <f t="shared" ref="H2329:H2334" si="205">F2329/E2329</f>
        <v>0.67171853470054688</v>
      </c>
      <c r="I2329" s="59">
        <f>F2329/F2334</f>
        <v>0.96508278599037889</v>
      </c>
      <c r="K2329"/>
      <c r="L2329"/>
      <c r="M2329"/>
      <c r="N2329"/>
      <c r="O2329"/>
      <c r="P2329"/>
    </row>
    <row r="2330" spans="1:16" s="14" customFormat="1" ht="16.5" customHeight="1">
      <c r="A2330" s="53">
        <v>130</v>
      </c>
      <c r="B2330" s="624" t="s">
        <v>180</v>
      </c>
      <c r="C2330" s="625"/>
      <c r="D2330" s="74">
        <f>D973</f>
        <v>0</v>
      </c>
      <c r="E2330" s="228">
        <f>E973</f>
        <v>2000</v>
      </c>
      <c r="F2330" s="74">
        <f>F973</f>
        <v>987</v>
      </c>
      <c r="G2330" s="58" t="e">
        <f t="shared" si="204"/>
        <v>#DIV/0!</v>
      </c>
      <c r="H2330" s="59">
        <f t="shared" si="205"/>
        <v>0.49349999999999999</v>
      </c>
      <c r="I2330" s="59">
        <f>F2330/F2334</f>
        <v>3.491721400962116E-2</v>
      </c>
      <c r="K2330"/>
      <c r="L2330"/>
      <c r="M2330"/>
      <c r="N2330"/>
      <c r="O2330"/>
      <c r="P2330"/>
    </row>
    <row r="2331" spans="1:16" s="14" customFormat="1" ht="16.5" customHeight="1">
      <c r="A2331" s="53">
        <v>132</v>
      </c>
      <c r="B2331" s="624" t="s">
        <v>181</v>
      </c>
      <c r="C2331" s="625"/>
      <c r="D2331" s="5">
        <v>0</v>
      </c>
      <c r="E2331" s="115">
        <f>0+0+0+0</f>
        <v>0</v>
      </c>
      <c r="F2331" s="5">
        <v>0</v>
      </c>
      <c r="G2331" s="58" t="e">
        <f t="shared" si="204"/>
        <v>#DIV/0!</v>
      </c>
      <c r="H2331" s="59" t="e">
        <f t="shared" si="205"/>
        <v>#DIV/0!</v>
      </c>
      <c r="I2331" s="59">
        <f>F2331/F2334</f>
        <v>0</v>
      </c>
      <c r="K2331"/>
      <c r="L2331"/>
      <c r="M2331"/>
      <c r="N2331"/>
      <c r="O2331"/>
      <c r="P2331"/>
    </row>
    <row r="2332" spans="1:16" s="14" customFormat="1" ht="16.5" customHeight="1">
      <c r="A2332" s="53">
        <v>200</v>
      </c>
      <c r="B2332" s="624" t="s">
        <v>182</v>
      </c>
      <c r="C2332" s="625"/>
      <c r="D2332" s="5">
        <f>D1214</f>
        <v>0</v>
      </c>
      <c r="E2332" s="126">
        <f>E1214</f>
        <v>0</v>
      </c>
      <c r="F2332" s="5">
        <f>F1214</f>
        <v>0</v>
      </c>
      <c r="G2332" s="58" t="e">
        <f t="shared" si="204"/>
        <v>#DIV/0!</v>
      </c>
      <c r="H2332" s="59" t="e">
        <f t="shared" si="205"/>
        <v>#DIV/0!</v>
      </c>
      <c r="I2332" s="59">
        <f>F2332/F2334</f>
        <v>0</v>
      </c>
      <c r="K2332"/>
      <c r="L2332"/>
      <c r="M2332"/>
      <c r="N2332"/>
      <c r="O2332"/>
      <c r="P2332"/>
    </row>
    <row r="2333" spans="1:16" s="14" customFormat="1" ht="16.5" customHeight="1">
      <c r="A2333" s="53">
        <v>300</v>
      </c>
      <c r="B2333" s="624" t="s">
        <v>183</v>
      </c>
      <c r="C2333" s="625"/>
      <c r="D2333" s="5">
        <f>D1330</f>
        <v>0</v>
      </c>
      <c r="E2333" s="5">
        <f>E1330</f>
        <v>0</v>
      </c>
      <c r="F2333" s="5">
        <f>F1330</f>
        <v>0</v>
      </c>
      <c r="G2333" s="58" t="e">
        <f t="shared" si="204"/>
        <v>#DIV/0!</v>
      </c>
      <c r="H2333" s="59" t="e">
        <f t="shared" si="205"/>
        <v>#DIV/0!</v>
      </c>
      <c r="I2333" s="59">
        <f>F2333/F2334</f>
        <v>0</v>
      </c>
      <c r="K2333"/>
      <c r="L2333"/>
      <c r="M2333"/>
      <c r="N2333"/>
      <c r="O2333"/>
      <c r="P2333"/>
    </row>
    <row r="2334" spans="1:16" s="14" customFormat="1" ht="16.5" customHeight="1">
      <c r="A2334" s="116"/>
      <c r="B2334" s="427" t="s">
        <v>80</v>
      </c>
      <c r="C2334" s="428"/>
      <c r="D2334" s="393">
        <f>D2329+D2330+D2331+D2332+D2333</f>
        <v>26616.66</v>
      </c>
      <c r="E2334" s="393">
        <f>E2329+E2330+E2331+E2332+E2333</f>
        <v>42612.04</v>
      </c>
      <c r="F2334" s="335">
        <f>F2329+F2330+F2331+F2332+F2333</f>
        <v>28266.86</v>
      </c>
      <c r="G2334" s="139">
        <f t="shared" si="204"/>
        <v>1.0619987631806544</v>
      </c>
      <c r="H2334" s="108">
        <f t="shared" si="205"/>
        <v>0.66335383145233129</v>
      </c>
      <c r="I2334" s="144">
        <f>SUM(I2329:I2333)</f>
        <v>1</v>
      </c>
      <c r="K2334"/>
      <c r="L2334"/>
      <c r="M2334"/>
      <c r="N2334"/>
      <c r="O2334"/>
      <c r="P2334"/>
    </row>
    <row r="2335" spans="1:16" s="14" customFormat="1" ht="16.5" customHeight="1">
      <c r="A2335" s="237"/>
      <c r="B2335" s="237"/>
      <c r="C2335" s="237"/>
      <c r="D2335" s="237"/>
      <c r="E2335" s="237"/>
      <c r="F2335" s="237"/>
      <c r="G2335" s="450"/>
      <c r="H2335" s="453"/>
      <c r="I2335" s="241"/>
      <c r="K2335"/>
      <c r="L2335"/>
      <c r="M2335"/>
      <c r="N2335"/>
      <c r="O2335"/>
      <c r="P2335"/>
    </row>
    <row r="2336" spans="1:16" s="14" customFormat="1" ht="14.25" customHeight="1">
      <c r="A2336" s="450" t="s">
        <v>890</v>
      </c>
      <c r="B2336" s="450"/>
      <c r="C2336" s="450"/>
      <c r="D2336" s="450"/>
      <c r="E2336" s="450"/>
      <c r="F2336" s="450"/>
      <c r="G2336" s="450"/>
      <c r="H2336" s="450"/>
      <c r="I2336" s="450"/>
      <c r="K2336"/>
      <c r="L2336"/>
      <c r="M2336"/>
      <c r="N2336"/>
      <c r="O2336"/>
      <c r="P2336"/>
    </row>
    <row r="2337" spans="1:16" s="14" customFormat="1" ht="16.5" customHeight="1">
      <c r="A2337" s="622" t="s">
        <v>891</v>
      </c>
      <c r="B2337" s="622"/>
      <c r="C2337" s="622"/>
      <c r="D2337" s="622"/>
      <c r="E2337" s="622"/>
      <c r="F2337" s="622"/>
      <c r="G2337" s="622"/>
      <c r="H2337" s="622"/>
      <c r="I2337" s="622"/>
      <c r="K2337"/>
      <c r="L2337"/>
      <c r="M2337"/>
      <c r="N2337"/>
      <c r="O2337"/>
      <c r="P2337"/>
    </row>
    <row r="2338" spans="1:16" s="14" customFormat="1" ht="16.5" customHeight="1">
      <c r="A2338" s="622" t="s">
        <v>892</v>
      </c>
      <c r="B2338" s="622"/>
      <c r="C2338" s="622"/>
      <c r="D2338" s="622"/>
      <c r="E2338" s="622"/>
      <c r="F2338" s="622"/>
      <c r="G2338" s="622"/>
      <c r="H2338" s="622"/>
      <c r="I2338" s="622"/>
      <c r="K2338"/>
      <c r="L2338"/>
      <c r="M2338"/>
      <c r="N2338"/>
      <c r="O2338"/>
      <c r="P2338"/>
    </row>
    <row r="2339" spans="1:16" s="14" customFormat="1" ht="16.5" customHeight="1">
      <c r="A2339" s="435" t="s">
        <v>893</v>
      </c>
      <c r="B2339" s="435"/>
      <c r="C2339" s="435"/>
      <c r="D2339" s="435"/>
      <c r="E2339" s="435"/>
      <c r="F2339" s="435"/>
      <c r="G2339" s="435"/>
      <c r="H2339" s="435"/>
      <c r="I2339" s="435"/>
      <c r="K2339"/>
      <c r="L2339"/>
      <c r="M2339"/>
      <c r="N2339"/>
      <c r="O2339"/>
      <c r="P2339"/>
    </row>
    <row r="2340" spans="1:16" s="14" customFormat="1" ht="16.5" customHeight="1">
      <c r="A2340" s="435"/>
      <c r="B2340" s="435" t="s">
        <v>589</v>
      </c>
      <c r="C2340" s="435"/>
      <c r="D2340" s="435"/>
      <c r="E2340" s="435"/>
      <c r="F2340" s="435"/>
      <c r="G2340" s="435"/>
      <c r="H2340" s="435"/>
      <c r="I2340" s="161"/>
      <c r="K2340"/>
      <c r="L2340"/>
      <c r="M2340"/>
      <c r="N2340"/>
      <c r="O2340"/>
      <c r="P2340"/>
    </row>
    <row r="2341" spans="1:16" s="14" customFormat="1" ht="16.5" customHeight="1">
      <c r="A2341" s="435"/>
      <c r="B2341" s="435"/>
      <c r="C2341" s="435"/>
      <c r="D2341" s="435"/>
      <c r="E2341" s="435"/>
      <c r="F2341" s="435"/>
      <c r="G2341" s="435"/>
      <c r="H2341" s="435"/>
      <c r="I2341" s="161"/>
      <c r="K2341"/>
      <c r="L2341"/>
      <c r="M2341"/>
      <c r="N2341"/>
      <c r="O2341"/>
      <c r="P2341"/>
    </row>
    <row r="2342" spans="1:16" s="14" customFormat="1" ht="16.5" customHeight="1">
      <c r="A2342" s="435"/>
      <c r="B2342" s="435"/>
      <c r="C2342" s="435"/>
      <c r="D2342" s="435"/>
      <c r="E2342" s="435"/>
      <c r="F2342" s="435"/>
      <c r="G2342" s="435"/>
      <c r="H2342" s="435"/>
      <c r="I2342" s="161"/>
      <c r="K2342"/>
      <c r="L2342"/>
      <c r="M2342"/>
      <c r="N2342"/>
      <c r="O2342"/>
      <c r="P2342"/>
    </row>
    <row r="2343" spans="1:16" s="14" customFormat="1" ht="16.5" customHeight="1">
      <c r="A2343" s="435"/>
      <c r="B2343" s="435"/>
      <c r="C2343" s="435"/>
      <c r="D2343" s="435"/>
      <c r="E2343" s="435"/>
      <c r="F2343" s="435"/>
      <c r="G2343" s="435"/>
      <c r="H2343" s="435"/>
      <c r="I2343" s="161"/>
      <c r="K2343"/>
      <c r="L2343"/>
      <c r="M2343"/>
      <c r="N2343"/>
      <c r="O2343"/>
      <c r="P2343"/>
    </row>
    <row r="2344" spans="1:16" s="14" customFormat="1" ht="16.5" customHeight="1">
      <c r="A2344" s="435"/>
      <c r="B2344" s="435"/>
      <c r="C2344" s="435"/>
      <c r="D2344" s="435"/>
      <c r="E2344" s="435"/>
      <c r="F2344" s="435"/>
      <c r="G2344" s="435"/>
      <c r="H2344" s="435"/>
      <c r="I2344" s="161"/>
      <c r="K2344"/>
      <c r="L2344"/>
      <c r="M2344"/>
      <c r="N2344"/>
      <c r="O2344"/>
      <c r="P2344"/>
    </row>
    <row r="2345" spans="1:16" s="14" customFormat="1" ht="16.5" customHeight="1">
      <c r="A2345" s="435"/>
      <c r="B2345" s="435"/>
      <c r="C2345" s="435"/>
      <c r="D2345" s="435"/>
      <c r="E2345" s="435"/>
      <c r="F2345" s="435"/>
      <c r="G2345" s="435"/>
      <c r="H2345" s="435"/>
      <c r="I2345" s="161"/>
      <c r="K2345"/>
      <c r="L2345"/>
      <c r="M2345"/>
      <c r="N2345"/>
      <c r="O2345"/>
      <c r="P2345"/>
    </row>
    <row r="2346" spans="1:16" s="14" customFormat="1" ht="16.5" customHeight="1">
      <c r="A2346" s="435"/>
      <c r="B2346" s="435"/>
      <c r="C2346" s="435"/>
      <c r="D2346" s="435"/>
      <c r="E2346" s="435"/>
      <c r="F2346" s="435"/>
      <c r="G2346" s="435"/>
      <c r="H2346" s="435"/>
      <c r="I2346" s="161"/>
      <c r="K2346"/>
      <c r="L2346"/>
      <c r="M2346"/>
      <c r="N2346"/>
      <c r="O2346"/>
      <c r="P2346"/>
    </row>
    <row r="2347" spans="1:16" s="14" customFormat="1" ht="16.5" customHeight="1">
      <c r="A2347" s="435"/>
      <c r="B2347" s="435"/>
      <c r="C2347" s="435"/>
      <c r="D2347" s="435"/>
      <c r="E2347" s="435"/>
      <c r="F2347" s="435"/>
      <c r="G2347" s="435"/>
      <c r="H2347" s="435"/>
      <c r="I2347" s="161"/>
      <c r="K2347"/>
      <c r="L2347"/>
      <c r="M2347"/>
      <c r="N2347"/>
      <c r="O2347"/>
      <c r="P2347"/>
    </row>
    <row r="2348" spans="1:16" s="14" customFormat="1" ht="16.5" customHeight="1">
      <c r="A2348" s="435"/>
      <c r="B2348" s="435"/>
      <c r="C2348" s="435"/>
      <c r="D2348" s="435"/>
      <c r="E2348" s="435"/>
      <c r="F2348" s="435"/>
      <c r="G2348" s="435"/>
      <c r="H2348" s="435"/>
      <c r="I2348" s="161"/>
      <c r="K2348"/>
      <c r="L2348"/>
      <c r="M2348"/>
      <c r="N2348"/>
      <c r="O2348"/>
      <c r="P2348"/>
    </row>
    <row r="2349" spans="1:16" s="14" customFormat="1" ht="16.5" customHeight="1">
      <c r="A2349" s="435"/>
      <c r="B2349" s="435"/>
      <c r="C2349" s="435"/>
      <c r="D2349" s="435"/>
      <c r="E2349" s="435"/>
      <c r="F2349" s="435"/>
      <c r="G2349" s="435"/>
      <c r="H2349" s="435"/>
      <c r="I2349" s="161"/>
      <c r="K2349"/>
      <c r="L2349"/>
      <c r="M2349"/>
      <c r="N2349"/>
      <c r="O2349"/>
      <c r="P2349"/>
    </row>
    <row r="2350" spans="1:16" s="14" customFormat="1" ht="16.5" customHeight="1">
      <c r="A2350" s="435"/>
      <c r="B2350" s="435"/>
      <c r="C2350" s="435"/>
      <c r="D2350" s="435"/>
      <c r="E2350" s="435"/>
      <c r="F2350" s="435"/>
      <c r="G2350" s="435"/>
      <c r="H2350" s="435"/>
      <c r="I2350" s="161"/>
      <c r="K2350"/>
      <c r="L2350"/>
      <c r="M2350"/>
      <c r="N2350"/>
      <c r="O2350"/>
      <c r="P2350"/>
    </row>
    <row r="2351" spans="1:16" s="14" customFormat="1" ht="16.5" customHeight="1">
      <c r="A2351" s="435"/>
      <c r="B2351" s="435"/>
      <c r="C2351" s="435"/>
      <c r="D2351" s="435"/>
      <c r="E2351" s="435"/>
      <c r="F2351" s="435"/>
      <c r="G2351" s="435"/>
      <c r="H2351" s="435"/>
      <c r="I2351" s="161"/>
      <c r="K2351"/>
      <c r="L2351"/>
      <c r="M2351"/>
      <c r="N2351"/>
      <c r="O2351"/>
      <c r="P2351"/>
    </row>
    <row r="2352" spans="1:16" s="14" customFormat="1" ht="16.5" customHeight="1">
      <c r="A2352" s="435"/>
      <c r="B2352" s="435"/>
      <c r="C2352" s="435"/>
      <c r="D2352" s="435"/>
      <c r="E2352" s="435"/>
      <c r="F2352" s="435"/>
      <c r="G2352" s="435"/>
      <c r="H2352" s="435"/>
      <c r="I2352" s="161"/>
      <c r="K2352"/>
      <c r="L2352"/>
      <c r="M2352"/>
      <c r="N2352"/>
      <c r="O2352"/>
      <c r="P2352"/>
    </row>
    <row r="2353" spans="1:16" s="14" customFormat="1" ht="16.5" customHeight="1">
      <c r="A2353" s="435"/>
      <c r="B2353" s="435"/>
      <c r="C2353" s="435"/>
      <c r="D2353" s="435"/>
      <c r="E2353" s="435"/>
      <c r="F2353" s="435"/>
      <c r="G2353" s="435"/>
      <c r="H2353" s="435"/>
      <c r="I2353" s="161"/>
      <c r="K2353"/>
      <c r="L2353"/>
      <c r="M2353"/>
      <c r="N2353"/>
      <c r="O2353"/>
      <c r="P2353"/>
    </row>
    <row r="2354" spans="1:16" s="14" customFormat="1" ht="16.5" customHeight="1">
      <c r="A2354" s="435"/>
      <c r="B2354" s="435"/>
      <c r="C2354" s="435"/>
      <c r="D2354" s="435"/>
      <c r="E2354" s="435"/>
      <c r="F2354" s="435"/>
      <c r="G2354" s="435"/>
      <c r="H2354" s="435"/>
      <c r="I2354" s="161"/>
      <c r="K2354"/>
      <c r="L2354"/>
      <c r="M2354"/>
      <c r="N2354"/>
      <c r="O2354"/>
      <c r="P2354"/>
    </row>
    <row r="2355" spans="1:16" s="14" customFormat="1" ht="16.5" customHeight="1">
      <c r="A2355" s="435"/>
      <c r="B2355" s="435"/>
      <c r="C2355" s="435"/>
      <c r="D2355" s="435"/>
      <c r="E2355" s="435"/>
      <c r="F2355" s="435"/>
      <c r="G2355" s="435"/>
      <c r="H2355" s="435"/>
      <c r="I2355" s="161"/>
      <c r="K2355"/>
      <c r="L2355"/>
      <c r="M2355"/>
      <c r="N2355"/>
      <c r="O2355"/>
      <c r="P2355"/>
    </row>
    <row r="2356" spans="1:16" s="14" customFormat="1" ht="16.5" customHeight="1">
      <c r="A2356" s="435"/>
      <c r="B2356" s="435"/>
      <c r="C2356" s="435"/>
      <c r="D2356" s="435"/>
      <c r="E2356" s="435"/>
      <c r="F2356" s="435"/>
      <c r="G2356" s="435"/>
      <c r="H2356" s="435"/>
      <c r="I2356" s="161"/>
      <c r="K2356"/>
      <c r="L2356"/>
      <c r="M2356"/>
      <c r="N2356"/>
      <c r="O2356"/>
      <c r="P2356"/>
    </row>
    <row r="2357" spans="1:16" s="14" customFormat="1" ht="16.5" customHeight="1">
      <c r="A2357" s="435"/>
      <c r="B2357" s="435"/>
      <c r="C2357" s="435"/>
      <c r="D2357" s="435"/>
      <c r="E2357" s="435"/>
      <c r="F2357" s="435"/>
      <c r="G2357" s="435"/>
      <c r="H2357" s="435"/>
      <c r="I2357" s="161"/>
      <c r="K2357"/>
      <c r="L2357"/>
      <c r="M2357"/>
      <c r="N2357"/>
      <c r="O2357"/>
      <c r="P2357"/>
    </row>
    <row r="2358" spans="1:16" s="14" customFormat="1" ht="16.5" customHeight="1">
      <c r="A2358" s="435"/>
      <c r="B2358" s="435"/>
      <c r="C2358" s="435"/>
      <c r="D2358" s="435"/>
      <c r="E2358" s="435"/>
      <c r="F2358" s="435"/>
      <c r="G2358" s="435"/>
      <c r="H2358" s="435"/>
      <c r="I2358" s="161"/>
      <c r="K2358"/>
      <c r="L2358"/>
      <c r="M2358"/>
      <c r="N2358"/>
      <c r="O2358"/>
      <c r="P2358"/>
    </row>
    <row r="2359" spans="1:16" s="14" customFormat="1" ht="16.5" customHeight="1">
      <c r="A2359" s="435"/>
      <c r="B2359" s="435"/>
      <c r="C2359" s="435"/>
      <c r="D2359" s="435"/>
      <c r="E2359" s="435"/>
      <c r="F2359" s="435"/>
      <c r="G2359" s="435"/>
      <c r="H2359" s="435"/>
      <c r="I2359" s="161"/>
      <c r="K2359"/>
      <c r="L2359"/>
      <c r="M2359"/>
      <c r="N2359"/>
      <c r="O2359"/>
      <c r="P2359"/>
    </row>
    <row r="2360" spans="1:16" s="14" customFormat="1" ht="16.5" customHeight="1">
      <c r="A2360" s="435"/>
      <c r="B2360" s="435"/>
      <c r="C2360" s="435"/>
      <c r="D2360" s="435"/>
      <c r="E2360" s="435"/>
      <c r="F2360" s="435"/>
      <c r="G2360" s="435"/>
      <c r="H2360" s="435"/>
      <c r="I2360" s="161"/>
      <c r="K2360"/>
      <c r="L2360"/>
      <c r="M2360"/>
      <c r="N2360"/>
      <c r="O2360"/>
      <c r="P2360"/>
    </row>
    <row r="2361" spans="1:16" s="14" customFormat="1" ht="16.5" customHeight="1">
      <c r="A2361" s="435"/>
      <c r="B2361" s="435"/>
      <c r="C2361" s="435"/>
      <c r="D2361" s="435"/>
      <c r="E2361" s="435"/>
      <c r="F2361" s="435"/>
      <c r="G2361" s="435"/>
      <c r="H2361" s="435"/>
      <c r="I2361" s="161"/>
      <c r="K2361"/>
      <c r="L2361"/>
      <c r="M2361"/>
      <c r="N2361"/>
      <c r="O2361"/>
      <c r="P2361"/>
    </row>
    <row r="2362" spans="1:16" s="14" customFormat="1" ht="16.5" customHeight="1">
      <c r="A2362" s="435"/>
      <c r="B2362" s="435"/>
      <c r="C2362" s="435"/>
      <c r="D2362" s="435"/>
      <c r="E2362" s="435"/>
      <c r="F2362" s="435"/>
      <c r="G2362" s="435"/>
      <c r="H2362" s="435"/>
      <c r="I2362" s="161"/>
      <c r="K2362"/>
      <c r="L2362"/>
      <c r="M2362"/>
      <c r="N2362"/>
      <c r="O2362"/>
      <c r="P2362"/>
    </row>
    <row r="2363" spans="1:16" s="14" customFormat="1" ht="16.5" customHeight="1">
      <c r="A2363" s="435"/>
      <c r="B2363" s="435"/>
      <c r="C2363" s="435"/>
      <c r="D2363" s="435"/>
      <c r="E2363" s="435"/>
      <c r="F2363" s="435"/>
      <c r="G2363" s="435"/>
      <c r="H2363" s="435"/>
      <c r="I2363" s="161"/>
      <c r="K2363"/>
      <c r="L2363"/>
      <c r="M2363"/>
      <c r="N2363"/>
      <c r="O2363"/>
      <c r="P2363"/>
    </row>
    <row r="2364" spans="1:16" s="14" customFormat="1" ht="16.5" customHeight="1">
      <c r="A2364" s="435"/>
      <c r="B2364" s="435"/>
      <c r="C2364" s="435"/>
      <c r="D2364" s="435"/>
      <c r="E2364" s="435"/>
      <c r="F2364" s="435"/>
      <c r="G2364" s="435"/>
      <c r="H2364" s="435"/>
      <c r="I2364" s="161"/>
      <c r="K2364"/>
      <c r="L2364"/>
      <c r="M2364"/>
      <c r="N2364"/>
      <c r="O2364"/>
      <c r="P2364"/>
    </row>
    <row r="2365" spans="1:16" s="14" customFormat="1" ht="16.5" customHeight="1">
      <c r="A2365" s="435"/>
      <c r="B2365" s="435"/>
      <c r="C2365" s="435"/>
      <c r="D2365" s="435"/>
      <c r="E2365" s="435"/>
      <c r="F2365" s="435"/>
      <c r="G2365" s="435"/>
      <c r="H2365" s="435"/>
      <c r="I2365" s="161"/>
      <c r="K2365"/>
      <c r="L2365"/>
      <c r="M2365"/>
      <c r="N2365"/>
      <c r="O2365"/>
      <c r="P2365"/>
    </row>
    <row r="2366" spans="1:16" s="14" customFormat="1" ht="16.5" customHeight="1">
      <c r="A2366" s="435"/>
      <c r="B2366" s="435"/>
      <c r="C2366" s="435"/>
      <c r="D2366" s="435"/>
      <c r="E2366" s="435"/>
      <c r="F2366" s="435"/>
      <c r="G2366" s="435"/>
      <c r="H2366" s="435"/>
      <c r="I2366" s="161"/>
      <c r="K2366"/>
      <c r="L2366"/>
      <c r="M2366"/>
      <c r="N2366"/>
      <c r="O2366"/>
      <c r="P2366"/>
    </row>
    <row r="2367" spans="1:16" s="14" customFormat="1" ht="16.5" customHeight="1">
      <c r="A2367" s="435"/>
      <c r="B2367" s="435"/>
      <c r="C2367" s="435"/>
      <c r="D2367" s="435"/>
      <c r="E2367" s="435"/>
      <c r="F2367" s="435"/>
      <c r="G2367" s="435"/>
      <c r="H2367" s="435"/>
      <c r="I2367" s="161"/>
      <c r="K2367"/>
      <c r="L2367"/>
      <c r="M2367"/>
      <c r="N2367"/>
      <c r="O2367"/>
      <c r="P2367"/>
    </row>
    <row r="2368" spans="1:16" s="14" customFormat="1" ht="16.5" customHeight="1">
      <c r="A2368" s="435"/>
      <c r="B2368" s="435"/>
      <c r="C2368" s="435"/>
      <c r="D2368" s="435"/>
      <c r="E2368" s="435"/>
      <c r="F2368" s="435"/>
      <c r="G2368" s="435"/>
      <c r="H2368" s="435"/>
      <c r="I2368" s="161"/>
      <c r="K2368"/>
      <c r="L2368"/>
      <c r="M2368"/>
      <c r="N2368"/>
      <c r="O2368"/>
      <c r="P2368"/>
    </row>
    <row r="2369" spans="1:16" s="14" customFormat="1" ht="16.5" customHeight="1">
      <c r="A2369" s="435"/>
      <c r="B2369" s="435"/>
      <c r="C2369" s="435"/>
      <c r="D2369" s="435"/>
      <c r="E2369" s="435"/>
      <c r="F2369" s="435"/>
      <c r="G2369" s="435"/>
      <c r="H2369" s="435"/>
      <c r="I2369" s="161"/>
      <c r="K2369"/>
      <c r="L2369"/>
      <c r="M2369"/>
      <c r="N2369"/>
      <c r="O2369"/>
      <c r="P2369"/>
    </row>
    <row r="2370" spans="1:16" s="14" customFormat="1" ht="16.5" customHeight="1">
      <c r="A2370" s="435"/>
      <c r="B2370" s="435"/>
      <c r="C2370" s="435"/>
      <c r="D2370" s="435"/>
      <c r="E2370" s="435"/>
      <c r="F2370" s="435"/>
      <c r="G2370" s="435"/>
      <c r="H2370" s="435"/>
      <c r="I2370" s="161"/>
      <c r="K2370"/>
      <c r="L2370"/>
      <c r="M2370"/>
      <c r="N2370"/>
      <c r="O2370"/>
      <c r="P2370"/>
    </row>
    <row r="2371" spans="1:16" s="14" customFormat="1" ht="16.5" customHeight="1">
      <c r="A2371" s="435"/>
      <c r="B2371" s="435"/>
      <c r="C2371" s="435"/>
      <c r="D2371" s="435"/>
      <c r="E2371" s="435"/>
      <c r="F2371" s="435"/>
      <c r="G2371" s="435"/>
      <c r="H2371" s="435"/>
      <c r="I2371" s="161"/>
      <c r="K2371"/>
      <c r="L2371"/>
      <c r="M2371"/>
      <c r="N2371"/>
      <c r="O2371"/>
      <c r="P2371"/>
    </row>
    <row r="2372" spans="1:16" s="14" customFormat="1" ht="16.5" customHeight="1">
      <c r="A2372" s="435"/>
      <c r="B2372" s="435"/>
      <c r="C2372" s="435"/>
      <c r="D2372" s="435"/>
      <c r="E2372" s="435"/>
      <c r="F2372" s="435"/>
      <c r="G2372" s="435"/>
      <c r="H2372" s="435"/>
      <c r="I2372" s="161"/>
      <c r="K2372"/>
      <c r="L2372"/>
      <c r="M2372"/>
      <c r="N2372"/>
      <c r="O2372"/>
      <c r="P2372"/>
    </row>
    <row r="2373" spans="1:16" s="14" customFormat="1" ht="16.5" customHeight="1">
      <c r="A2373" s="435"/>
      <c r="B2373" s="435"/>
      <c r="C2373" s="435"/>
      <c r="D2373" s="435"/>
      <c r="E2373" s="435"/>
      <c r="F2373" s="435"/>
      <c r="G2373" s="435"/>
      <c r="H2373" s="435"/>
      <c r="I2373" s="161"/>
      <c r="K2373"/>
      <c r="L2373"/>
      <c r="M2373"/>
      <c r="N2373"/>
      <c r="O2373"/>
      <c r="P2373"/>
    </row>
    <row r="2374" spans="1:16" s="14" customFormat="1" ht="16.5" customHeight="1">
      <c r="A2374" s="435"/>
      <c r="B2374" s="435"/>
      <c r="C2374" s="435"/>
      <c r="D2374" s="435"/>
      <c r="E2374" s="435"/>
      <c r="F2374" s="435"/>
      <c r="G2374" s="435"/>
      <c r="H2374" s="435"/>
      <c r="I2374" s="161"/>
      <c r="K2374"/>
      <c r="L2374"/>
      <c r="M2374"/>
      <c r="N2374"/>
      <c r="O2374"/>
      <c r="P2374"/>
    </row>
    <row r="2375" spans="1:16" s="14" customFormat="1" ht="16.5" customHeight="1">
      <c r="A2375" s="435"/>
      <c r="B2375" s="435"/>
      <c r="C2375" s="435"/>
      <c r="D2375" s="435"/>
      <c r="E2375" s="435"/>
      <c r="F2375" s="435"/>
      <c r="G2375" s="435"/>
      <c r="H2375" s="435"/>
      <c r="I2375" s="161"/>
      <c r="K2375"/>
      <c r="L2375"/>
      <c r="M2375"/>
      <c r="N2375"/>
      <c r="O2375"/>
      <c r="P2375"/>
    </row>
    <row r="2376" spans="1:16" s="14" customFormat="1" ht="16.5" customHeight="1">
      <c r="A2376" s="435"/>
      <c r="B2376" s="435"/>
      <c r="C2376" s="435"/>
      <c r="D2376" s="435"/>
      <c r="E2376" s="435"/>
      <c r="F2376" s="435"/>
      <c r="G2376" s="435"/>
      <c r="H2376" s="435"/>
      <c r="I2376" s="193">
        <v>40</v>
      </c>
      <c r="K2376"/>
      <c r="L2376"/>
      <c r="M2376"/>
      <c r="N2376"/>
      <c r="O2376"/>
      <c r="P2376"/>
    </row>
    <row r="2377" spans="1:16" s="14" customFormat="1" ht="16.5" customHeight="1">
      <c r="A2377" s="435"/>
      <c r="B2377" s="435"/>
      <c r="C2377" s="435"/>
      <c r="D2377" s="435"/>
      <c r="E2377" s="435"/>
      <c r="F2377" s="435"/>
      <c r="G2377" s="435"/>
      <c r="H2377" s="435"/>
      <c r="I2377" s="193"/>
      <c r="K2377"/>
      <c r="L2377"/>
      <c r="M2377"/>
      <c r="N2377"/>
      <c r="O2377"/>
      <c r="P2377"/>
    </row>
    <row r="2378" spans="1:16" s="14" customFormat="1" ht="16.5" customHeight="1">
      <c r="A2378" s="435"/>
      <c r="B2378" s="435"/>
      <c r="C2378" s="435"/>
      <c r="D2378" s="435"/>
      <c r="E2378" s="435"/>
      <c r="F2378" s="435"/>
      <c r="G2378" s="435"/>
      <c r="H2378" s="435"/>
      <c r="I2378" s="161"/>
      <c r="K2378"/>
      <c r="L2378"/>
      <c r="M2378"/>
      <c r="N2378"/>
      <c r="O2378"/>
      <c r="P2378"/>
    </row>
    <row r="2379" spans="1:16" s="14" customFormat="1" ht="16.5" customHeight="1">
      <c r="A2379" s="261"/>
      <c r="B2379" s="630" t="s">
        <v>349</v>
      </c>
      <c r="C2379" s="630"/>
      <c r="D2379" s="630"/>
      <c r="E2379" s="630"/>
      <c r="F2379" s="630"/>
      <c r="G2379" s="261"/>
      <c r="H2379" s="227"/>
      <c r="I2379" s="212"/>
      <c r="K2379"/>
      <c r="L2379"/>
      <c r="M2379"/>
      <c r="N2379"/>
      <c r="O2379"/>
      <c r="P2379"/>
    </row>
    <row r="2380" spans="1:16" s="14" customFormat="1" ht="16.5" customHeight="1">
      <c r="A2380" s="261"/>
      <c r="B2380" s="261"/>
      <c r="C2380" s="261"/>
      <c r="D2380" s="261"/>
      <c r="E2380" s="261"/>
      <c r="F2380" s="261"/>
      <c r="G2380" s="261"/>
      <c r="H2380" s="227"/>
      <c r="I2380" s="212"/>
      <c r="K2380"/>
      <c r="L2380"/>
      <c r="M2380"/>
      <c r="N2380"/>
      <c r="O2380"/>
      <c r="P2380"/>
    </row>
    <row r="2381" spans="1:16" s="14" customFormat="1" ht="16.5" customHeight="1">
      <c r="A2381" s="631" t="s">
        <v>1050</v>
      </c>
      <c r="B2381" s="631"/>
      <c r="C2381" s="631"/>
      <c r="D2381" s="631"/>
      <c r="E2381" s="631"/>
      <c r="F2381" s="631"/>
      <c r="G2381" s="631"/>
      <c r="H2381" s="631"/>
      <c r="I2381" s="631"/>
      <c r="K2381"/>
      <c r="L2381"/>
      <c r="M2381"/>
      <c r="N2381"/>
      <c r="O2381"/>
      <c r="P2381"/>
    </row>
    <row r="2382" spans="1:16" s="14" customFormat="1" ht="12" customHeight="1">
      <c r="A2382" s="631" t="s">
        <v>1051</v>
      </c>
      <c r="B2382" s="631"/>
      <c r="C2382" s="631"/>
      <c r="D2382" s="631"/>
      <c r="E2382" s="631"/>
      <c r="F2382" s="631"/>
      <c r="G2382" s="631"/>
      <c r="H2382" s="631"/>
      <c r="I2382" s="631"/>
      <c r="K2382"/>
      <c r="L2382"/>
      <c r="M2382"/>
      <c r="N2382"/>
      <c r="O2382"/>
      <c r="P2382"/>
    </row>
    <row r="2383" spans="1:16" s="14" customFormat="1" ht="16.5" customHeight="1">
      <c r="A2383" s="435"/>
      <c r="B2383" s="435"/>
      <c r="C2383" s="435"/>
      <c r="D2383" s="435"/>
      <c r="E2383" s="609" t="s">
        <v>81</v>
      </c>
      <c r="F2383" s="435"/>
      <c r="G2383" s="435"/>
      <c r="H2383" s="435"/>
      <c r="I2383" s="435"/>
      <c r="K2383"/>
      <c r="L2383"/>
      <c r="M2383"/>
      <c r="N2383"/>
      <c r="O2383"/>
      <c r="P2383"/>
    </row>
    <row r="2384" spans="1:16" s="14" customFormat="1" ht="12" customHeight="1">
      <c r="A2384" s="161"/>
      <c r="B2384" s="183"/>
      <c r="C2384" s="12"/>
      <c r="D2384" s="450"/>
      <c r="E2384" s="609"/>
      <c r="F2384" s="450"/>
      <c r="G2384" s="161"/>
      <c r="H2384" s="450"/>
      <c r="I2384" s="450"/>
      <c r="K2384"/>
      <c r="L2384"/>
      <c r="M2384"/>
      <c r="N2384"/>
      <c r="O2384"/>
      <c r="P2384"/>
    </row>
    <row r="2385" spans="1:16" s="14" customFormat="1" ht="16.5" customHeight="1">
      <c r="A2385" s="468" t="s">
        <v>44</v>
      </c>
      <c r="B2385" s="610" t="s">
        <v>45</v>
      </c>
      <c r="C2385" s="611"/>
      <c r="D2385" s="332" t="s">
        <v>82</v>
      </c>
      <c r="E2385" s="445" t="s">
        <v>314</v>
      </c>
      <c r="F2385" s="34" t="s">
        <v>83</v>
      </c>
      <c r="G2385" s="614" t="s">
        <v>48</v>
      </c>
      <c r="H2385" s="615"/>
      <c r="I2385" s="616" t="s">
        <v>49</v>
      </c>
      <c r="K2385"/>
      <c r="L2385"/>
      <c r="M2385"/>
      <c r="N2385"/>
      <c r="O2385"/>
      <c r="P2385"/>
    </row>
    <row r="2386" spans="1:16" s="14" customFormat="1" ht="12" customHeight="1">
      <c r="A2386" s="484" t="s">
        <v>84</v>
      </c>
      <c r="B2386" s="612"/>
      <c r="C2386" s="613"/>
      <c r="D2386" s="333" t="s">
        <v>568</v>
      </c>
      <c r="E2386" s="35" t="s">
        <v>616</v>
      </c>
      <c r="F2386" s="35" t="s">
        <v>656</v>
      </c>
      <c r="G2386" s="20" t="s">
        <v>51</v>
      </c>
      <c r="H2386" s="20" t="s">
        <v>52</v>
      </c>
      <c r="I2386" s="617"/>
      <c r="K2386"/>
      <c r="L2386"/>
      <c r="M2386"/>
      <c r="N2386"/>
      <c r="O2386"/>
      <c r="P2386"/>
    </row>
    <row r="2387" spans="1:16" s="14" customFormat="1" ht="12" customHeight="1">
      <c r="A2387" s="112">
        <v>1</v>
      </c>
      <c r="B2387" s="430">
        <v>2</v>
      </c>
      <c r="C2387" s="431"/>
      <c r="D2387" s="431">
        <v>3</v>
      </c>
      <c r="E2387" s="101">
        <v>4</v>
      </c>
      <c r="F2387" s="101">
        <v>5</v>
      </c>
      <c r="G2387" s="101">
        <v>6</v>
      </c>
      <c r="H2387" s="101">
        <v>7</v>
      </c>
      <c r="I2387" s="112">
        <v>8</v>
      </c>
      <c r="K2387"/>
      <c r="L2387"/>
      <c r="M2387"/>
      <c r="N2387"/>
      <c r="O2387"/>
      <c r="P2387"/>
    </row>
    <row r="2388" spans="1:16" s="14" customFormat="1" ht="16.5" customHeight="1">
      <c r="A2388" s="51">
        <v>50019</v>
      </c>
      <c r="B2388" s="620" t="s">
        <v>350</v>
      </c>
      <c r="C2388" s="621"/>
      <c r="D2388" s="74">
        <v>0</v>
      </c>
      <c r="E2388" s="250">
        <v>0</v>
      </c>
      <c r="F2388" s="74">
        <v>0</v>
      </c>
      <c r="G2388" s="58" t="e">
        <f>F2388/D2388</f>
        <v>#DIV/0!</v>
      </c>
      <c r="H2388" s="59" t="e">
        <f>F2388/E2388</f>
        <v>#DIV/0!</v>
      </c>
      <c r="I2388" s="59">
        <f>F2388/F2389</f>
        <v>0</v>
      </c>
      <c r="K2388"/>
      <c r="L2388"/>
      <c r="M2388"/>
      <c r="N2388"/>
      <c r="O2388"/>
      <c r="P2388"/>
    </row>
    <row r="2389" spans="1:16" s="14" customFormat="1" ht="16.5" customHeight="1">
      <c r="A2389" s="51">
        <v>50409</v>
      </c>
      <c r="B2389" s="620" t="s">
        <v>351</v>
      </c>
      <c r="C2389" s="621"/>
      <c r="D2389" s="74">
        <f>D339</f>
        <v>98869.5</v>
      </c>
      <c r="E2389" s="250">
        <f>E339</f>
        <v>110903</v>
      </c>
      <c r="F2389" s="74">
        <f>F339</f>
        <v>88598.5</v>
      </c>
      <c r="G2389" s="58">
        <f>F2389/D2389</f>
        <v>0.89611558670773095</v>
      </c>
      <c r="H2389" s="59">
        <f>F2389/E2389</f>
        <v>0.79888280749844454</v>
      </c>
      <c r="I2389" s="59">
        <f>F2389/F2390</f>
        <v>1</v>
      </c>
      <c r="K2389"/>
      <c r="L2389"/>
      <c r="M2389"/>
      <c r="N2389"/>
      <c r="O2389"/>
      <c r="P2389"/>
    </row>
    <row r="2390" spans="1:16" s="14" customFormat="1" ht="16.5" customHeight="1">
      <c r="A2390" s="116"/>
      <c r="B2390" s="626" t="s">
        <v>352</v>
      </c>
      <c r="C2390" s="627"/>
      <c r="D2390" s="416">
        <f>D2388+D2389</f>
        <v>98869.5</v>
      </c>
      <c r="E2390" s="393">
        <f>E2388+E2389</f>
        <v>110903</v>
      </c>
      <c r="F2390" s="393">
        <f>F2388+F2389</f>
        <v>88598.5</v>
      </c>
      <c r="G2390" s="118">
        <f>F2390/D2390</f>
        <v>0.89611558670773095</v>
      </c>
      <c r="H2390" s="108">
        <f>F2390/E2390</f>
        <v>0.79888280749844454</v>
      </c>
      <c r="I2390" s="144">
        <f>SUM(I2388:I2389)</f>
        <v>1</v>
      </c>
      <c r="K2390"/>
      <c r="L2390"/>
      <c r="M2390"/>
      <c r="N2390"/>
      <c r="O2390"/>
      <c r="P2390"/>
    </row>
    <row r="2391" spans="1:16" s="14" customFormat="1" ht="16.5" customHeight="1">
      <c r="A2391" s="140"/>
      <c r="B2391" s="493"/>
      <c r="C2391" s="493"/>
      <c r="D2391" s="234"/>
      <c r="E2391" s="130"/>
      <c r="F2391" s="131"/>
      <c r="G2391" s="225"/>
      <c r="H2391" s="225"/>
      <c r="I2391" s="212"/>
      <c r="K2391"/>
      <c r="L2391"/>
      <c r="M2391"/>
      <c r="N2391"/>
      <c r="O2391"/>
      <c r="P2391"/>
    </row>
    <row r="2392" spans="1:16" s="14" customFormat="1" ht="16.5" customHeight="1">
      <c r="A2392" s="647" t="s">
        <v>426</v>
      </c>
      <c r="B2392" s="647"/>
      <c r="C2392" s="647"/>
      <c r="D2392" s="647"/>
      <c r="E2392" s="647"/>
      <c r="F2392" s="647"/>
      <c r="G2392" s="647"/>
      <c r="H2392" s="647"/>
      <c r="I2392" s="647"/>
      <c r="K2392"/>
      <c r="L2392"/>
      <c r="M2392"/>
      <c r="N2392"/>
      <c r="O2392"/>
      <c r="P2392"/>
    </row>
    <row r="2393" spans="1:16" s="14" customFormat="1" ht="16.5" customHeight="1">
      <c r="A2393" s="462"/>
      <c r="B2393" s="462"/>
      <c r="C2393" s="462"/>
      <c r="D2393" s="462"/>
      <c r="E2393" s="462"/>
      <c r="F2393" s="462"/>
      <c r="G2393" s="462"/>
      <c r="H2393" s="462"/>
      <c r="I2393" s="462"/>
      <c r="K2393"/>
      <c r="L2393"/>
      <c r="M2393"/>
      <c r="N2393"/>
      <c r="O2393"/>
      <c r="P2393"/>
    </row>
    <row r="2394" spans="1:16" s="14" customFormat="1" ht="16.5" customHeight="1">
      <c r="A2394" s="632" t="s">
        <v>415</v>
      </c>
      <c r="B2394" s="632"/>
      <c r="C2394" s="632"/>
      <c r="D2394" s="632"/>
      <c r="E2394" s="632"/>
      <c r="F2394" s="632"/>
      <c r="G2394" s="632"/>
      <c r="H2394" s="632"/>
      <c r="I2394" s="632"/>
      <c r="K2394"/>
      <c r="L2394"/>
      <c r="M2394"/>
      <c r="N2394"/>
      <c r="O2394"/>
      <c r="P2394"/>
    </row>
    <row r="2395" spans="1:16" s="14" customFormat="1" ht="16.5" customHeight="1">
      <c r="A2395" s="435"/>
      <c r="B2395" s="435"/>
      <c r="C2395" s="435"/>
      <c r="D2395" s="435"/>
      <c r="E2395" s="609" t="s">
        <v>81</v>
      </c>
      <c r="F2395" s="435"/>
      <c r="G2395" s="435"/>
      <c r="H2395" s="435"/>
      <c r="I2395" s="435"/>
      <c r="K2395"/>
      <c r="L2395"/>
      <c r="M2395"/>
      <c r="N2395"/>
      <c r="O2395"/>
      <c r="P2395"/>
    </row>
    <row r="2396" spans="1:16" s="14" customFormat="1" ht="16.5" customHeight="1">
      <c r="A2396" s="161"/>
      <c r="B2396" s="183"/>
      <c r="C2396" s="12"/>
      <c r="D2396" s="450"/>
      <c r="E2396" s="609"/>
      <c r="F2396" s="450"/>
      <c r="G2396" s="161"/>
      <c r="H2396" s="450"/>
      <c r="I2396" s="450"/>
      <c r="K2396"/>
      <c r="L2396"/>
      <c r="M2396"/>
      <c r="N2396"/>
      <c r="O2396"/>
      <c r="P2396"/>
    </row>
    <row r="2397" spans="1:16" s="14" customFormat="1" ht="16.5" customHeight="1">
      <c r="A2397" s="468" t="s">
        <v>44</v>
      </c>
      <c r="B2397" s="610" t="s">
        <v>45</v>
      </c>
      <c r="C2397" s="611"/>
      <c r="D2397" s="332" t="s">
        <v>82</v>
      </c>
      <c r="E2397" s="445" t="s">
        <v>148</v>
      </c>
      <c r="F2397" s="34" t="s">
        <v>83</v>
      </c>
      <c r="G2397" s="614" t="s">
        <v>48</v>
      </c>
      <c r="H2397" s="615"/>
      <c r="I2397" s="616" t="s">
        <v>49</v>
      </c>
      <c r="K2397"/>
      <c r="L2397"/>
      <c r="M2397"/>
      <c r="N2397"/>
      <c r="O2397"/>
      <c r="P2397"/>
    </row>
    <row r="2398" spans="1:16" s="14" customFormat="1" ht="16.5" customHeight="1">
      <c r="A2398" s="484" t="s">
        <v>84</v>
      </c>
      <c r="B2398" s="612"/>
      <c r="C2398" s="613"/>
      <c r="D2398" s="333" t="s">
        <v>568</v>
      </c>
      <c r="E2398" s="35" t="s">
        <v>616</v>
      </c>
      <c r="F2398" s="35" t="s">
        <v>656</v>
      </c>
      <c r="G2398" s="20" t="s">
        <v>51</v>
      </c>
      <c r="H2398" s="20" t="s">
        <v>52</v>
      </c>
      <c r="I2398" s="617"/>
      <c r="K2398"/>
      <c r="L2398"/>
      <c r="M2398"/>
      <c r="N2398"/>
      <c r="O2398"/>
      <c r="P2398"/>
    </row>
    <row r="2399" spans="1:16" s="14" customFormat="1" ht="16.5" customHeight="1">
      <c r="A2399" s="112">
        <v>1</v>
      </c>
      <c r="B2399" s="430">
        <v>2</v>
      </c>
      <c r="C2399" s="431"/>
      <c r="D2399" s="103">
        <v>3</v>
      </c>
      <c r="E2399" s="101">
        <v>4</v>
      </c>
      <c r="F2399" s="101">
        <v>5</v>
      </c>
      <c r="G2399" s="101">
        <v>6</v>
      </c>
      <c r="H2399" s="101">
        <v>7</v>
      </c>
      <c r="I2399" s="112">
        <v>8</v>
      </c>
      <c r="K2399"/>
      <c r="L2399"/>
      <c r="M2399"/>
      <c r="N2399"/>
      <c r="O2399"/>
      <c r="P2399"/>
    </row>
    <row r="2400" spans="1:16" s="14" customFormat="1" ht="16.5" customHeight="1">
      <c r="A2400" s="53">
        <v>111</v>
      </c>
      <c r="B2400" s="624" t="s">
        <v>179</v>
      </c>
      <c r="C2400" s="625"/>
      <c r="D2400" s="5">
        <f>D680</f>
        <v>2745206.14</v>
      </c>
      <c r="E2400" s="5">
        <f>E680</f>
        <v>4068739.71</v>
      </c>
      <c r="F2400" s="5">
        <f>F680</f>
        <v>3252614.68</v>
      </c>
      <c r="G2400" s="58">
        <f t="shared" ref="G2400:G2405" si="206">F2400/D2400</f>
        <v>1.1848344037289673</v>
      </c>
      <c r="H2400" s="59">
        <f t="shared" ref="H2400:H2405" si="207">F2400/E2400</f>
        <v>0.79941576798482405</v>
      </c>
      <c r="I2400" s="59">
        <f>F2400/F2405</f>
        <v>0.85094623232096611</v>
      </c>
      <c r="K2400"/>
      <c r="L2400"/>
      <c r="M2400"/>
      <c r="N2400"/>
      <c r="O2400"/>
      <c r="P2400"/>
    </row>
    <row r="2401" spans="1:16" s="14" customFormat="1" ht="16.5" customHeight="1">
      <c r="A2401" s="53">
        <v>130</v>
      </c>
      <c r="B2401" s="624" t="s">
        <v>180</v>
      </c>
      <c r="C2401" s="625"/>
      <c r="D2401" s="365">
        <f>D974</f>
        <v>312813.48</v>
      </c>
      <c r="E2401" s="228">
        <f>E974</f>
        <v>515192</v>
      </c>
      <c r="F2401" s="365">
        <f>F974</f>
        <v>345540.61</v>
      </c>
      <c r="G2401" s="58">
        <f t="shared" si="206"/>
        <v>1.1046218660397884</v>
      </c>
      <c r="H2401" s="59">
        <f t="shared" si="207"/>
        <v>0.6707025924315595</v>
      </c>
      <c r="I2401" s="59">
        <f>F2401/F2405</f>
        <v>9.0400034778601049E-2</v>
      </c>
      <c r="K2401"/>
      <c r="L2401"/>
      <c r="M2401"/>
      <c r="N2401"/>
      <c r="O2401"/>
      <c r="P2401"/>
    </row>
    <row r="2402" spans="1:16" s="14" customFormat="1" ht="16.5" customHeight="1">
      <c r="A2402" s="53">
        <v>132</v>
      </c>
      <c r="B2402" s="624" t="s">
        <v>181</v>
      </c>
      <c r="C2402" s="625"/>
      <c r="D2402" s="5">
        <f>D1093</f>
        <v>114940.72</v>
      </c>
      <c r="E2402" s="115">
        <f>E1093</f>
        <v>156000</v>
      </c>
      <c r="F2402" s="5">
        <f>F1093</f>
        <v>108111.5</v>
      </c>
      <c r="G2402" s="58">
        <f t="shared" si="206"/>
        <v>0.94058485104321599</v>
      </c>
      <c r="H2402" s="59">
        <f t="shared" si="207"/>
        <v>0.69302243589743595</v>
      </c>
      <c r="I2402" s="59">
        <f>F2402/F2405</f>
        <v>2.8284036889229106E-2</v>
      </c>
      <c r="K2402"/>
      <c r="L2402"/>
      <c r="M2402"/>
      <c r="N2402"/>
      <c r="O2402"/>
      <c r="P2402"/>
    </row>
    <row r="2403" spans="1:16" s="14" customFormat="1" ht="16.5" customHeight="1">
      <c r="A2403" s="53">
        <v>200</v>
      </c>
      <c r="B2403" s="624" t="s">
        <v>182</v>
      </c>
      <c r="C2403" s="625"/>
      <c r="D2403" s="5">
        <f>D1215</f>
        <v>47150</v>
      </c>
      <c r="E2403" s="126">
        <f>E1215</f>
        <v>63000</v>
      </c>
      <c r="F2403" s="5">
        <f>F1215</f>
        <v>39600</v>
      </c>
      <c r="G2403" s="58">
        <f t="shared" si="206"/>
        <v>0.83987274655355248</v>
      </c>
      <c r="H2403" s="59">
        <f t="shared" si="207"/>
        <v>0.62857142857142856</v>
      </c>
      <c r="I2403" s="59">
        <f>F2403/F2405</f>
        <v>1.0360117663832918E-2</v>
      </c>
      <c r="K2403"/>
      <c r="L2403"/>
      <c r="M2403"/>
      <c r="N2403"/>
      <c r="O2403"/>
      <c r="P2403"/>
    </row>
    <row r="2404" spans="1:16" s="14" customFormat="1" ht="16.5" customHeight="1">
      <c r="A2404" s="53">
        <v>300</v>
      </c>
      <c r="B2404" s="624" t="s">
        <v>183</v>
      </c>
      <c r="C2404" s="625"/>
      <c r="D2404" s="5">
        <f>D1331</f>
        <v>373455</v>
      </c>
      <c r="E2404" s="5">
        <f>E1331</f>
        <v>290000</v>
      </c>
      <c r="F2404" s="5">
        <f>F1331</f>
        <v>76483.62</v>
      </c>
      <c r="G2404" s="58">
        <f t="shared" si="206"/>
        <v>0.20480009639715627</v>
      </c>
      <c r="H2404" s="59">
        <f t="shared" si="207"/>
        <v>0.26373662068965514</v>
      </c>
      <c r="I2404" s="59">
        <f>F2404/F2405</f>
        <v>2.0009578347370823E-2</v>
      </c>
      <c r="K2404"/>
      <c r="L2404"/>
      <c r="M2404"/>
      <c r="N2404"/>
      <c r="O2404"/>
      <c r="P2404"/>
    </row>
    <row r="2405" spans="1:16" s="14" customFormat="1" ht="16.5" customHeight="1">
      <c r="A2405" s="116"/>
      <c r="B2405" s="427" t="s">
        <v>80</v>
      </c>
      <c r="C2405" s="428"/>
      <c r="D2405" s="394">
        <f>D2400+D2401+D2402+D2403+D2404</f>
        <v>3593565.3400000003</v>
      </c>
      <c r="E2405" s="394">
        <f t="shared" ref="E2405:F2405" si="208">E2400+E2401+E2402+E2403+E2404</f>
        <v>5092931.71</v>
      </c>
      <c r="F2405" s="394">
        <f t="shared" si="208"/>
        <v>3822350.41</v>
      </c>
      <c r="G2405" s="139">
        <f t="shared" si="206"/>
        <v>1.0636652038724304</v>
      </c>
      <c r="H2405" s="108">
        <f t="shared" si="207"/>
        <v>0.75052064854802469</v>
      </c>
      <c r="I2405" s="144">
        <f>I2400+I2401+I2402+I2403+I2404</f>
        <v>1</v>
      </c>
      <c r="K2405"/>
      <c r="L2405"/>
      <c r="M2405"/>
      <c r="N2405"/>
      <c r="O2405"/>
      <c r="P2405"/>
    </row>
    <row r="2406" spans="1:16" s="14" customFormat="1" ht="16.5" customHeight="1">
      <c r="A2406" s="237"/>
      <c r="B2406" s="237"/>
      <c r="C2406" s="237"/>
      <c r="D2406" s="237"/>
      <c r="E2406" s="237"/>
      <c r="F2406" s="237"/>
      <c r="G2406" s="450"/>
      <c r="H2406" s="453"/>
      <c r="I2406" s="241"/>
      <c r="K2406"/>
      <c r="L2406"/>
      <c r="M2406"/>
      <c r="N2406"/>
      <c r="O2406"/>
      <c r="P2406"/>
    </row>
    <row r="2407" spans="1:16" s="14" customFormat="1" ht="16.5" customHeight="1">
      <c r="A2407" s="486"/>
      <c r="B2407" s="623" t="s">
        <v>894</v>
      </c>
      <c r="C2407" s="623"/>
      <c r="D2407" s="623"/>
      <c r="E2407" s="623"/>
      <c r="F2407" s="623"/>
      <c r="G2407" s="623"/>
      <c r="H2407" s="623"/>
      <c r="I2407" s="623"/>
      <c r="K2407"/>
      <c r="L2407"/>
      <c r="M2407"/>
      <c r="N2407"/>
      <c r="O2407"/>
      <c r="P2407"/>
    </row>
    <row r="2408" spans="1:16" s="14" customFormat="1" ht="16.5" customHeight="1">
      <c r="A2408" s="623" t="s">
        <v>895</v>
      </c>
      <c r="B2408" s="623"/>
      <c r="C2408" s="623"/>
      <c r="D2408" s="623"/>
      <c r="E2408" s="623"/>
      <c r="F2408" s="623"/>
      <c r="G2408" s="623"/>
      <c r="H2408" s="623"/>
      <c r="I2408" s="623"/>
      <c r="K2408"/>
      <c r="L2408"/>
      <c r="M2408"/>
      <c r="N2408"/>
      <c r="O2408"/>
      <c r="P2408"/>
    </row>
    <row r="2409" spans="1:16" s="14" customFormat="1" ht="16.5" customHeight="1">
      <c r="A2409" s="622" t="s">
        <v>896</v>
      </c>
      <c r="B2409" s="622"/>
      <c r="C2409" s="622"/>
      <c r="D2409" s="622"/>
      <c r="E2409" s="622"/>
      <c r="F2409" s="622"/>
      <c r="G2409" s="622"/>
      <c r="H2409" s="622"/>
      <c r="I2409" s="622"/>
      <c r="K2409"/>
      <c r="L2409"/>
      <c r="M2409"/>
      <c r="N2409"/>
      <c r="O2409"/>
      <c r="P2409"/>
    </row>
    <row r="2410" spans="1:16" s="14" customFormat="1" ht="16.5" customHeight="1">
      <c r="A2410" s="622" t="s">
        <v>897</v>
      </c>
      <c r="B2410" s="622"/>
      <c r="C2410" s="622"/>
      <c r="D2410" s="622"/>
      <c r="E2410" s="622"/>
      <c r="F2410" s="622"/>
      <c r="G2410" s="622"/>
      <c r="H2410" s="622"/>
      <c r="I2410" s="622"/>
      <c r="K2410"/>
      <c r="L2410"/>
      <c r="M2410"/>
      <c r="N2410"/>
      <c r="O2410"/>
      <c r="P2410"/>
    </row>
    <row r="2411" spans="1:16" s="14" customFormat="1" ht="16.5" customHeight="1">
      <c r="A2411" s="450" t="s">
        <v>898</v>
      </c>
      <c r="B2411" s="450"/>
      <c r="C2411" s="450"/>
      <c r="D2411" s="450"/>
      <c r="E2411" s="450"/>
      <c r="F2411" s="450"/>
      <c r="G2411" s="450"/>
      <c r="H2411" s="450"/>
      <c r="I2411" s="450"/>
      <c r="K2411"/>
      <c r="L2411"/>
      <c r="M2411"/>
      <c r="N2411"/>
      <c r="O2411"/>
      <c r="P2411"/>
    </row>
    <row r="2412" spans="1:16" s="14" customFormat="1" ht="16.5" customHeight="1">
      <c r="A2412" s="450" t="s">
        <v>899</v>
      </c>
      <c r="B2412" s="450"/>
      <c r="C2412" s="450"/>
      <c r="D2412" s="450"/>
      <c r="E2412" s="450"/>
      <c r="F2412" s="450"/>
      <c r="G2412" s="450"/>
      <c r="H2412" s="450"/>
      <c r="I2412" s="450"/>
      <c r="K2412"/>
      <c r="L2412"/>
      <c r="M2412"/>
      <c r="N2412"/>
      <c r="O2412"/>
      <c r="P2412"/>
    </row>
    <row r="2413" spans="1:16" s="14" customFormat="1" ht="16.5" customHeight="1">
      <c r="A2413" s="622" t="s">
        <v>900</v>
      </c>
      <c r="B2413" s="622"/>
      <c r="C2413" s="622"/>
      <c r="D2413" s="622"/>
      <c r="E2413" s="622"/>
      <c r="F2413" s="622"/>
      <c r="G2413" s="622"/>
      <c r="H2413" s="622"/>
      <c r="I2413" s="622"/>
      <c r="K2413"/>
      <c r="L2413"/>
      <c r="M2413"/>
      <c r="N2413"/>
      <c r="O2413"/>
      <c r="P2413"/>
    </row>
    <row r="2414" spans="1:16" s="14" customFormat="1" ht="16.5" customHeight="1">
      <c r="A2414" s="450" t="s">
        <v>901</v>
      </c>
      <c r="B2414" s="450"/>
      <c r="C2414" s="450"/>
      <c r="D2414" s="450"/>
      <c r="E2414" s="450"/>
      <c r="F2414" s="450"/>
      <c r="G2414" s="450"/>
      <c r="H2414" s="450"/>
      <c r="I2414" s="450"/>
      <c r="K2414"/>
      <c r="L2414"/>
      <c r="M2414"/>
      <c r="N2414"/>
      <c r="O2414"/>
      <c r="P2414"/>
    </row>
    <row r="2415" spans="1:16" s="14" customFormat="1" ht="16.5" customHeight="1">
      <c r="A2415" s="622" t="s">
        <v>902</v>
      </c>
      <c r="B2415" s="622"/>
      <c r="C2415" s="622"/>
      <c r="D2415" s="622"/>
      <c r="E2415" s="622"/>
      <c r="F2415" s="622"/>
      <c r="G2415" s="622"/>
      <c r="H2415" s="622"/>
      <c r="I2415" s="622"/>
      <c r="K2415"/>
      <c r="L2415"/>
      <c r="M2415"/>
      <c r="N2415"/>
      <c r="O2415"/>
      <c r="P2415"/>
    </row>
    <row r="2416" spans="1:16" s="14" customFormat="1" ht="15" customHeight="1">
      <c r="A2416" s="435" t="s">
        <v>903</v>
      </c>
      <c r="B2416" s="435"/>
      <c r="C2416" s="435"/>
      <c r="D2416" s="435"/>
      <c r="E2416" s="435"/>
      <c r="F2416" s="435"/>
      <c r="G2416" s="435"/>
      <c r="H2416" s="435"/>
      <c r="I2416" s="435"/>
      <c r="K2416"/>
      <c r="L2416"/>
      <c r="M2416"/>
      <c r="N2416"/>
      <c r="O2416"/>
      <c r="P2416"/>
    </row>
    <row r="2417" spans="1:16" s="14" customFormat="1" ht="15" customHeight="1">
      <c r="A2417" s="435"/>
      <c r="B2417" s="622" t="s">
        <v>904</v>
      </c>
      <c r="C2417" s="622"/>
      <c r="D2417" s="622"/>
      <c r="E2417" s="622"/>
      <c r="F2417" s="622"/>
      <c r="G2417" s="622"/>
      <c r="H2417" s="622"/>
      <c r="I2417" s="622"/>
      <c r="K2417"/>
      <c r="L2417"/>
      <c r="M2417"/>
      <c r="N2417"/>
      <c r="O2417"/>
      <c r="P2417"/>
    </row>
    <row r="2418" spans="1:16" s="14" customFormat="1" ht="16.5" customHeight="1">
      <c r="A2418" s="622" t="s">
        <v>905</v>
      </c>
      <c r="B2418" s="622"/>
      <c r="C2418" s="622"/>
      <c r="D2418" s="622"/>
      <c r="E2418" s="622"/>
      <c r="F2418" s="622"/>
      <c r="G2418" s="622"/>
      <c r="H2418" s="622"/>
      <c r="I2418" s="622"/>
      <c r="K2418"/>
      <c r="L2418"/>
      <c r="M2418"/>
      <c r="N2418"/>
      <c r="O2418"/>
      <c r="P2418"/>
    </row>
    <row r="2419" spans="1:16" s="14" customFormat="1" ht="16.5" customHeight="1">
      <c r="A2419" s="435"/>
      <c r="B2419" s="435"/>
      <c r="C2419" s="435"/>
      <c r="D2419" s="435"/>
      <c r="E2419" s="435"/>
      <c r="F2419" s="435"/>
      <c r="G2419" s="435"/>
      <c r="H2419" s="435"/>
      <c r="I2419" s="435"/>
      <c r="K2419"/>
      <c r="L2419"/>
      <c r="M2419"/>
      <c r="N2419"/>
      <c r="O2419"/>
      <c r="P2419"/>
    </row>
    <row r="2420" spans="1:16" s="14" customFormat="1" ht="16.5" customHeight="1">
      <c r="A2420" s="435"/>
      <c r="B2420" s="435"/>
      <c r="C2420" s="435"/>
      <c r="D2420" s="435"/>
      <c r="E2420" s="435"/>
      <c r="F2420" s="435"/>
      <c r="G2420" s="435"/>
      <c r="H2420" s="435"/>
      <c r="I2420" s="435"/>
      <c r="K2420"/>
      <c r="L2420"/>
      <c r="M2420"/>
      <c r="N2420"/>
      <c r="O2420"/>
      <c r="P2420"/>
    </row>
    <row r="2421" spans="1:16" s="14" customFormat="1" ht="16.5" customHeight="1">
      <c r="A2421" s="435"/>
      <c r="B2421" s="435"/>
      <c r="C2421" s="435"/>
      <c r="D2421" s="435"/>
      <c r="E2421" s="435"/>
      <c r="F2421" s="435"/>
      <c r="G2421" s="435"/>
      <c r="H2421" s="435"/>
      <c r="I2421" s="435"/>
      <c r="K2421"/>
      <c r="L2421"/>
      <c r="M2421"/>
      <c r="N2421"/>
      <c r="O2421"/>
      <c r="P2421"/>
    </row>
    <row r="2422" spans="1:16" s="14" customFormat="1" ht="16.5" customHeight="1">
      <c r="A2422" s="435"/>
      <c r="B2422" s="435"/>
      <c r="C2422" s="435"/>
      <c r="D2422" s="435"/>
      <c r="E2422" s="435"/>
      <c r="F2422" s="435"/>
      <c r="G2422" s="435"/>
      <c r="H2422" s="435"/>
      <c r="I2422" s="435"/>
      <c r="K2422"/>
      <c r="L2422"/>
      <c r="M2422"/>
      <c r="N2422"/>
      <c r="O2422"/>
      <c r="P2422"/>
    </row>
    <row r="2423" spans="1:16" s="14" customFormat="1" ht="16.5" customHeight="1">
      <c r="A2423" s="435"/>
      <c r="B2423" s="435"/>
      <c r="C2423" s="435"/>
      <c r="D2423" s="435"/>
      <c r="E2423" s="435"/>
      <c r="F2423" s="435"/>
      <c r="G2423" s="435"/>
      <c r="H2423" s="435"/>
      <c r="I2423" s="435"/>
      <c r="K2423"/>
      <c r="L2423"/>
      <c r="M2423"/>
      <c r="N2423"/>
      <c r="O2423"/>
      <c r="P2423"/>
    </row>
    <row r="2424" spans="1:16" s="14" customFormat="1" ht="16.5" customHeight="1">
      <c r="A2424" s="435"/>
      <c r="B2424" s="435"/>
      <c r="C2424" s="435"/>
      <c r="D2424" s="435"/>
      <c r="E2424" s="435"/>
      <c r="F2424" s="435"/>
      <c r="G2424" s="435"/>
      <c r="H2424" s="435"/>
      <c r="I2424" s="435"/>
      <c r="K2424"/>
      <c r="L2424"/>
      <c r="M2424"/>
      <c r="N2424"/>
      <c r="O2424"/>
      <c r="P2424"/>
    </row>
    <row r="2425" spans="1:16" s="14" customFormat="1" ht="16.5" customHeight="1">
      <c r="A2425" s="435"/>
      <c r="B2425" s="435"/>
      <c r="C2425" s="435"/>
      <c r="D2425" s="435"/>
      <c r="E2425" s="435"/>
      <c r="F2425" s="435"/>
      <c r="G2425" s="435"/>
      <c r="H2425" s="435"/>
      <c r="I2425" s="435"/>
      <c r="K2425"/>
      <c r="L2425"/>
      <c r="M2425"/>
      <c r="N2425"/>
      <c r="O2425"/>
      <c r="P2425"/>
    </row>
    <row r="2426" spans="1:16" s="14" customFormat="1" ht="16.5" customHeight="1">
      <c r="A2426" s="435"/>
      <c r="B2426" s="435"/>
      <c r="C2426" s="435"/>
      <c r="D2426" s="435"/>
      <c r="E2426" s="435"/>
      <c r="F2426" s="435"/>
      <c r="G2426" s="435"/>
      <c r="H2426" s="435"/>
      <c r="I2426" s="435"/>
      <c r="K2426"/>
      <c r="L2426"/>
      <c r="M2426"/>
      <c r="N2426"/>
      <c r="O2426"/>
      <c r="P2426"/>
    </row>
    <row r="2427" spans="1:16" s="14" customFormat="1" ht="16.5" customHeight="1">
      <c r="A2427" s="435"/>
      <c r="B2427" s="435"/>
      <c r="C2427" s="435"/>
      <c r="D2427" s="435"/>
      <c r="E2427" s="435"/>
      <c r="F2427" s="435"/>
      <c r="G2427" s="435"/>
      <c r="H2427" s="435"/>
      <c r="I2427" s="435"/>
      <c r="K2427"/>
      <c r="L2427"/>
      <c r="M2427"/>
      <c r="N2427"/>
      <c r="O2427"/>
      <c r="P2427"/>
    </row>
    <row r="2428" spans="1:16" s="14" customFormat="1" ht="16.5" customHeight="1">
      <c r="A2428" s="435"/>
      <c r="B2428" s="435"/>
      <c r="C2428" s="435"/>
      <c r="D2428" s="435"/>
      <c r="E2428" s="435"/>
      <c r="F2428" s="435"/>
      <c r="G2428" s="435"/>
      <c r="H2428" s="435"/>
      <c r="I2428" s="435"/>
      <c r="K2428"/>
      <c r="L2428"/>
      <c r="M2428"/>
      <c r="N2428"/>
      <c r="O2428"/>
      <c r="P2428"/>
    </row>
    <row r="2429" spans="1:16" s="14" customFormat="1" ht="16.5" customHeight="1">
      <c r="A2429" s="592"/>
      <c r="B2429" s="592"/>
      <c r="C2429" s="592"/>
      <c r="D2429" s="592"/>
      <c r="E2429" s="592"/>
      <c r="F2429" s="592"/>
      <c r="G2429" s="592"/>
      <c r="H2429" s="592"/>
      <c r="I2429" s="592"/>
      <c r="K2429" s="593"/>
      <c r="L2429" s="593"/>
      <c r="M2429" s="593"/>
      <c r="N2429" s="593"/>
      <c r="O2429" s="593"/>
      <c r="P2429" s="593"/>
    </row>
    <row r="2430" spans="1:16" s="14" customFormat="1" ht="16.5" customHeight="1">
      <c r="A2430" s="592"/>
      <c r="B2430" s="592"/>
      <c r="C2430" s="592"/>
      <c r="D2430" s="592"/>
      <c r="E2430" s="592"/>
      <c r="F2430" s="592"/>
      <c r="G2430" s="592"/>
      <c r="H2430" s="592"/>
      <c r="I2430" s="592"/>
      <c r="K2430" s="593"/>
      <c r="L2430" s="593"/>
      <c r="M2430" s="593"/>
      <c r="N2430" s="593"/>
      <c r="O2430" s="593"/>
      <c r="P2430" s="593"/>
    </row>
    <row r="2431" spans="1:16" s="14" customFormat="1" ht="16.5" customHeight="1">
      <c r="A2431" s="435"/>
      <c r="B2431" s="435"/>
      <c r="C2431" s="435"/>
      <c r="D2431" s="435"/>
      <c r="E2431" s="435"/>
      <c r="F2431" s="435"/>
      <c r="G2431" s="435"/>
      <c r="H2431" s="435"/>
      <c r="I2431" s="435"/>
      <c r="K2431"/>
      <c r="L2431"/>
      <c r="M2431"/>
      <c r="N2431"/>
      <c r="O2431"/>
      <c r="P2431"/>
    </row>
    <row r="2432" spans="1:16" s="14" customFormat="1" ht="16.5" customHeight="1">
      <c r="A2432" s="435"/>
      <c r="B2432" s="435"/>
      <c r="C2432" s="435"/>
      <c r="D2432" s="435"/>
      <c r="E2432" s="435"/>
      <c r="F2432" s="435"/>
      <c r="G2432" s="435"/>
      <c r="H2432" s="435"/>
      <c r="I2432" s="435"/>
      <c r="K2432"/>
      <c r="L2432"/>
      <c r="M2432"/>
      <c r="N2432"/>
      <c r="O2432"/>
      <c r="P2432"/>
    </row>
    <row r="2433" spans="1:16" s="14" customFormat="1" ht="16.5" customHeight="1">
      <c r="A2433" s="435"/>
      <c r="B2433" s="435"/>
      <c r="C2433" s="435"/>
      <c r="D2433" s="435"/>
      <c r="E2433" s="435"/>
      <c r="F2433" s="435"/>
      <c r="G2433" s="435"/>
      <c r="H2433" s="435"/>
      <c r="I2433" s="435"/>
      <c r="K2433"/>
      <c r="L2433"/>
      <c r="M2433"/>
      <c r="N2433"/>
      <c r="O2433"/>
      <c r="P2433"/>
    </row>
    <row r="2434" spans="1:16" s="14" customFormat="1" ht="16.5" customHeight="1">
      <c r="A2434" s="435"/>
      <c r="B2434" s="435"/>
      <c r="C2434" s="435"/>
      <c r="D2434" s="435"/>
      <c r="E2434" s="435"/>
      <c r="F2434" s="435"/>
      <c r="G2434" s="435"/>
      <c r="H2434" s="435"/>
      <c r="I2434" s="435"/>
      <c r="K2434"/>
      <c r="L2434"/>
      <c r="M2434"/>
      <c r="N2434"/>
      <c r="O2434"/>
      <c r="P2434"/>
    </row>
    <row r="2435" spans="1:16" s="14" customFormat="1" ht="16.5" customHeight="1">
      <c r="A2435" s="435"/>
      <c r="B2435" s="435"/>
      <c r="C2435" s="435"/>
      <c r="D2435" s="435"/>
      <c r="E2435" s="435"/>
      <c r="F2435" s="435"/>
      <c r="G2435" s="435"/>
      <c r="H2435" s="435"/>
      <c r="I2435" s="435"/>
      <c r="K2435"/>
      <c r="L2435"/>
      <c r="M2435"/>
      <c r="N2435"/>
      <c r="O2435"/>
      <c r="P2435"/>
    </row>
    <row r="2436" spans="1:16" s="14" customFormat="1" ht="16.5" customHeight="1">
      <c r="A2436" s="435"/>
      <c r="B2436" s="435"/>
      <c r="C2436" s="435"/>
      <c r="D2436" s="435"/>
      <c r="E2436" s="435"/>
      <c r="F2436" s="435"/>
      <c r="G2436" s="435"/>
      <c r="H2436" s="435"/>
      <c r="I2436" s="193">
        <v>41</v>
      </c>
      <c r="K2436"/>
      <c r="L2436"/>
      <c r="M2436"/>
      <c r="N2436"/>
      <c r="O2436"/>
      <c r="P2436"/>
    </row>
    <row r="2437" spans="1:16" s="14" customFormat="1" ht="16.5" customHeight="1">
      <c r="A2437" s="435"/>
      <c r="B2437" s="435"/>
      <c r="C2437" s="435"/>
      <c r="D2437" s="435"/>
      <c r="E2437" s="435"/>
      <c r="F2437" s="435"/>
      <c r="G2437" s="435"/>
      <c r="H2437" s="435"/>
      <c r="I2437" s="435"/>
      <c r="K2437"/>
      <c r="L2437"/>
      <c r="M2437"/>
      <c r="N2437"/>
      <c r="O2437"/>
      <c r="P2437"/>
    </row>
    <row r="2438" spans="1:16" s="14" customFormat="1" ht="16.5" customHeight="1">
      <c r="A2438" s="260"/>
      <c r="B2438" s="453"/>
      <c r="C2438" s="453"/>
      <c r="D2438" s="453"/>
      <c r="E2438" s="260"/>
      <c r="F2438" s="260"/>
      <c r="G2438" s="260"/>
      <c r="H2438" s="269"/>
      <c r="I2438" s="241"/>
      <c r="K2438"/>
      <c r="L2438"/>
      <c r="M2438"/>
      <c r="N2438"/>
      <c r="O2438"/>
      <c r="P2438"/>
    </row>
    <row r="2439" spans="1:16" s="14" customFormat="1" ht="16.5" customHeight="1">
      <c r="A2439" s="261"/>
      <c r="B2439" s="630" t="s">
        <v>353</v>
      </c>
      <c r="C2439" s="630"/>
      <c r="D2439" s="630"/>
      <c r="E2439" s="630"/>
      <c r="F2439" s="261"/>
      <c r="G2439" s="453"/>
      <c r="H2439" s="227"/>
      <c r="I2439" s="212"/>
      <c r="K2439"/>
      <c r="L2439"/>
      <c r="M2439"/>
      <c r="N2439"/>
      <c r="O2439"/>
      <c r="P2439"/>
    </row>
    <row r="2440" spans="1:16" s="14" customFormat="1" ht="16.5" customHeight="1">
      <c r="A2440" s="261"/>
      <c r="B2440" s="261"/>
      <c r="C2440" s="261"/>
      <c r="D2440" s="261"/>
      <c r="E2440" s="261"/>
      <c r="F2440" s="261"/>
      <c r="G2440" s="453"/>
      <c r="H2440" s="227"/>
      <c r="I2440" s="212"/>
      <c r="K2440"/>
      <c r="L2440"/>
      <c r="M2440"/>
      <c r="N2440"/>
      <c r="O2440"/>
      <c r="P2440"/>
    </row>
    <row r="2441" spans="1:16" s="14" customFormat="1" ht="16.5" customHeight="1">
      <c r="A2441" s="647" t="s">
        <v>906</v>
      </c>
      <c r="B2441" s="647"/>
      <c r="C2441" s="647"/>
      <c r="D2441" s="647"/>
      <c r="E2441" s="647"/>
      <c r="F2441" s="647"/>
      <c r="G2441" s="647"/>
      <c r="H2441" s="647"/>
      <c r="I2441" s="647"/>
      <c r="K2441"/>
      <c r="L2441"/>
      <c r="M2441"/>
      <c r="N2441"/>
      <c r="O2441"/>
      <c r="P2441"/>
    </row>
    <row r="2442" spans="1:16" s="14" customFormat="1" ht="16.5" customHeight="1">
      <c r="A2442" s="623" t="s">
        <v>907</v>
      </c>
      <c r="B2442" s="623"/>
      <c r="C2442" s="623"/>
      <c r="D2442" s="623"/>
      <c r="E2442" s="623"/>
      <c r="F2442" s="623"/>
      <c r="G2442" s="623"/>
      <c r="H2442" s="623"/>
      <c r="I2442" s="623"/>
      <c r="K2442"/>
      <c r="L2442"/>
      <c r="M2442"/>
      <c r="N2442"/>
      <c r="O2442"/>
      <c r="P2442"/>
    </row>
    <row r="2443" spans="1:16" s="14" customFormat="1" ht="16.5" customHeight="1">
      <c r="A2443" s="435"/>
      <c r="B2443" s="435"/>
      <c r="C2443" s="435"/>
      <c r="D2443" s="435"/>
      <c r="E2443" s="609" t="s">
        <v>81</v>
      </c>
      <c r="F2443" s="435"/>
      <c r="G2443" s="435"/>
      <c r="H2443" s="435"/>
      <c r="I2443" s="435"/>
      <c r="K2443"/>
      <c r="L2443"/>
      <c r="M2443"/>
      <c r="N2443"/>
      <c r="O2443"/>
      <c r="P2443"/>
    </row>
    <row r="2444" spans="1:16" s="14" customFormat="1" ht="18.75" customHeight="1">
      <c r="A2444" s="161"/>
      <c r="B2444" s="183"/>
      <c r="C2444" s="12"/>
      <c r="D2444" s="450"/>
      <c r="E2444" s="609"/>
      <c r="F2444" s="450"/>
      <c r="G2444" s="161"/>
      <c r="H2444" s="450"/>
      <c r="I2444" s="450"/>
      <c r="K2444"/>
      <c r="L2444"/>
      <c r="M2444"/>
      <c r="N2444"/>
      <c r="O2444"/>
      <c r="P2444"/>
    </row>
    <row r="2445" spans="1:16" s="14" customFormat="1" ht="12" customHeight="1">
      <c r="A2445" s="468" t="s">
        <v>44</v>
      </c>
      <c r="B2445" s="610" t="s">
        <v>45</v>
      </c>
      <c r="C2445" s="611"/>
      <c r="D2445" s="332" t="s">
        <v>82</v>
      </c>
      <c r="E2445" s="445" t="s">
        <v>148</v>
      </c>
      <c r="F2445" s="34" t="s">
        <v>83</v>
      </c>
      <c r="G2445" s="649" t="s">
        <v>48</v>
      </c>
      <c r="H2445" s="650"/>
      <c r="I2445" s="616" t="s">
        <v>49</v>
      </c>
      <c r="K2445"/>
      <c r="L2445"/>
      <c r="M2445"/>
      <c r="N2445"/>
      <c r="O2445"/>
      <c r="P2445"/>
    </row>
    <row r="2446" spans="1:16" s="14" customFormat="1" ht="16.5" customHeight="1">
      <c r="A2446" s="484" t="s">
        <v>84</v>
      </c>
      <c r="B2446" s="612"/>
      <c r="C2446" s="613"/>
      <c r="D2446" s="333" t="s">
        <v>568</v>
      </c>
      <c r="E2446" s="35" t="s">
        <v>616</v>
      </c>
      <c r="F2446" s="35" t="s">
        <v>656</v>
      </c>
      <c r="G2446" s="213" t="s">
        <v>51</v>
      </c>
      <c r="H2446" s="20" t="s">
        <v>52</v>
      </c>
      <c r="I2446" s="617"/>
      <c r="K2446"/>
      <c r="L2446"/>
      <c r="M2446"/>
      <c r="N2446"/>
      <c r="O2446"/>
      <c r="P2446"/>
    </row>
    <row r="2447" spans="1:16" s="14" customFormat="1" ht="16.5" customHeight="1">
      <c r="A2447" s="112">
        <v>1</v>
      </c>
      <c r="B2447" s="618">
        <v>2</v>
      </c>
      <c r="C2447" s="619"/>
      <c r="D2447" s="431">
        <v>3</v>
      </c>
      <c r="E2447" s="101">
        <v>4</v>
      </c>
      <c r="F2447" s="101">
        <v>5</v>
      </c>
      <c r="G2447" s="101">
        <v>6</v>
      </c>
      <c r="H2447" s="101">
        <v>7</v>
      </c>
      <c r="I2447" s="112">
        <v>8</v>
      </c>
      <c r="K2447"/>
      <c r="L2447"/>
      <c r="M2447"/>
      <c r="N2447"/>
      <c r="O2447"/>
      <c r="P2447"/>
    </row>
    <row r="2448" spans="1:16" s="14" customFormat="1" ht="16.5" customHeight="1">
      <c r="A2448" s="53">
        <v>111</v>
      </c>
      <c r="B2448" s="624" t="s">
        <v>179</v>
      </c>
      <c r="C2448" s="625"/>
      <c r="D2448" s="5">
        <f>D681</f>
        <v>106726.35</v>
      </c>
      <c r="E2448" s="5">
        <f>E681</f>
        <v>187900.62</v>
      </c>
      <c r="F2448" s="5">
        <f>F681</f>
        <v>135474.87</v>
      </c>
      <c r="G2448" s="58">
        <f t="shared" ref="G2448:G2453" si="209">F2448/D2448</f>
        <v>1.2693666559382943</v>
      </c>
      <c r="H2448" s="59">
        <f t="shared" ref="H2448:H2453" si="210">F2448/E2448</f>
        <v>0.72099213935536777</v>
      </c>
      <c r="I2448" s="59">
        <f>F2448/F2453</f>
        <v>0.55856449755286874</v>
      </c>
      <c r="K2448"/>
      <c r="L2448"/>
      <c r="M2448"/>
      <c r="N2448"/>
      <c r="O2448"/>
      <c r="P2448"/>
    </row>
    <row r="2449" spans="1:16" s="14" customFormat="1" ht="16.5" customHeight="1">
      <c r="A2449" s="53">
        <v>130</v>
      </c>
      <c r="B2449" s="624" t="s">
        <v>180</v>
      </c>
      <c r="C2449" s="625"/>
      <c r="D2449" s="365">
        <f>D975</f>
        <v>13881.5</v>
      </c>
      <c r="E2449" s="228">
        <f>E975</f>
        <v>16700</v>
      </c>
      <c r="F2449" s="365">
        <f>F975</f>
        <v>5959.4</v>
      </c>
      <c r="G2449" s="58">
        <f t="shared" si="209"/>
        <v>0.42930519036127218</v>
      </c>
      <c r="H2449" s="59">
        <f t="shared" si="210"/>
        <v>0.35685029940119756</v>
      </c>
      <c r="I2449" s="59">
        <f>F2449/F2453</f>
        <v>2.4570676958144091E-2</v>
      </c>
      <c r="K2449"/>
      <c r="L2449"/>
      <c r="M2449"/>
      <c r="N2449"/>
      <c r="O2449"/>
      <c r="P2449"/>
    </row>
    <row r="2450" spans="1:16" s="14" customFormat="1" ht="16.5" customHeight="1">
      <c r="A2450" s="53">
        <v>132</v>
      </c>
      <c r="B2450" s="624" t="s">
        <v>181</v>
      </c>
      <c r="C2450" s="625"/>
      <c r="D2450" s="5">
        <f>D1094</f>
        <v>13392.72</v>
      </c>
      <c r="E2450" s="115">
        <f>E1094</f>
        <v>20200</v>
      </c>
      <c r="F2450" s="5">
        <f>F1094</f>
        <v>11106.87</v>
      </c>
      <c r="G2450" s="58">
        <f t="shared" si="209"/>
        <v>0.8293214522516712</v>
      </c>
      <c r="H2450" s="59">
        <f t="shared" si="210"/>
        <v>0.5498450495049505</v>
      </c>
      <c r="I2450" s="59">
        <f>F2450/F2453</f>
        <v>4.5793756885945211E-2</v>
      </c>
      <c r="K2450"/>
      <c r="L2450"/>
      <c r="M2450"/>
      <c r="N2450"/>
      <c r="O2450"/>
      <c r="P2450"/>
    </row>
    <row r="2451" spans="1:16" s="14" customFormat="1" ht="16.5" customHeight="1">
      <c r="A2451" s="53">
        <v>200</v>
      </c>
      <c r="B2451" s="624" t="s">
        <v>182</v>
      </c>
      <c r="C2451" s="625"/>
      <c r="D2451" s="5">
        <f>D1216</f>
        <v>89700</v>
      </c>
      <c r="E2451" s="126">
        <f>E1216</f>
        <v>90000</v>
      </c>
      <c r="F2451" s="5">
        <f>F1216</f>
        <v>90000</v>
      </c>
      <c r="G2451" s="58">
        <f t="shared" si="209"/>
        <v>1.0033444816053512</v>
      </c>
      <c r="H2451" s="59">
        <f t="shared" si="210"/>
        <v>1</v>
      </c>
      <c r="I2451" s="59">
        <f>F2451/F2453</f>
        <v>0.37107106860304195</v>
      </c>
      <c r="K2451"/>
      <c r="L2451"/>
      <c r="M2451"/>
      <c r="N2451"/>
      <c r="O2451"/>
      <c r="P2451"/>
    </row>
    <row r="2452" spans="1:16" s="14" customFormat="1" ht="16.5" customHeight="1">
      <c r="A2452" s="53">
        <v>300</v>
      </c>
      <c r="B2452" s="624" t="s">
        <v>183</v>
      </c>
      <c r="C2452" s="625"/>
      <c r="D2452" s="5">
        <f>D1332</f>
        <v>0</v>
      </c>
      <c r="E2452" s="5">
        <f>E1332</f>
        <v>0</v>
      </c>
      <c r="F2452" s="5">
        <f>F1332</f>
        <v>0</v>
      </c>
      <c r="G2452" s="58" t="e">
        <f t="shared" si="209"/>
        <v>#DIV/0!</v>
      </c>
      <c r="H2452" s="59" t="e">
        <f t="shared" si="210"/>
        <v>#DIV/0!</v>
      </c>
      <c r="I2452" s="59">
        <f>F2452/F2453</f>
        <v>0</v>
      </c>
      <c r="K2452"/>
      <c r="L2452"/>
      <c r="M2452"/>
      <c r="N2452"/>
      <c r="O2452"/>
      <c r="P2452"/>
    </row>
    <row r="2453" spans="1:16" s="14" customFormat="1" ht="16.5" customHeight="1">
      <c r="A2453" s="116"/>
      <c r="B2453" s="427" t="s">
        <v>80</v>
      </c>
      <c r="C2453" s="428"/>
      <c r="D2453" s="393">
        <f>D2448+D2449+D2450+D2451+D2452</f>
        <v>223700.57</v>
      </c>
      <c r="E2453" s="393">
        <f>E2448+E2449+E2450+E2451+E2452</f>
        <v>314800.62</v>
      </c>
      <c r="F2453" s="335">
        <f>F2448+F2449+F2450+F2451+F2452</f>
        <v>242541.13999999998</v>
      </c>
      <c r="G2453" s="139">
        <f t="shared" si="209"/>
        <v>1.0842222708685989</v>
      </c>
      <c r="H2453" s="108">
        <f t="shared" si="210"/>
        <v>0.77045953721438032</v>
      </c>
      <c r="I2453" s="108">
        <f>SUM(I2448:I2452)</f>
        <v>1</v>
      </c>
      <c r="K2453"/>
      <c r="L2453"/>
      <c r="M2453"/>
      <c r="N2453"/>
      <c r="O2453"/>
      <c r="P2453"/>
    </row>
    <row r="2454" spans="1:16" s="14" customFormat="1" ht="16.5" customHeight="1">
      <c r="A2454" s="140"/>
      <c r="B2454" s="494"/>
      <c r="C2454" s="252"/>
      <c r="D2454" s="252"/>
      <c r="E2454" s="130"/>
      <c r="F2454" s="131"/>
      <c r="G2454" s="132"/>
      <c r="H2454" s="225"/>
      <c r="I2454" s="212"/>
      <c r="K2454"/>
      <c r="L2454"/>
      <c r="M2454"/>
      <c r="N2454"/>
      <c r="O2454"/>
      <c r="P2454"/>
    </row>
    <row r="2455" spans="1:16" s="14" customFormat="1" ht="16.5" customHeight="1">
      <c r="A2455" s="622" t="s">
        <v>908</v>
      </c>
      <c r="B2455" s="622"/>
      <c r="C2455" s="622"/>
      <c r="D2455" s="622"/>
      <c r="E2455" s="622"/>
      <c r="F2455" s="622"/>
      <c r="G2455" s="622"/>
      <c r="H2455" s="622"/>
      <c r="I2455" s="622"/>
      <c r="K2455"/>
      <c r="L2455"/>
      <c r="M2455"/>
      <c r="N2455"/>
      <c r="O2455"/>
      <c r="P2455"/>
    </row>
    <row r="2456" spans="1:16" s="14" customFormat="1" ht="18" customHeight="1">
      <c r="A2456" s="622" t="s">
        <v>909</v>
      </c>
      <c r="B2456" s="622"/>
      <c r="C2456" s="622"/>
      <c r="D2456" s="622"/>
      <c r="E2456" s="622"/>
      <c r="F2456" s="622"/>
      <c r="G2456" s="622"/>
      <c r="H2456" s="622"/>
      <c r="I2456" s="622"/>
      <c r="K2456"/>
      <c r="L2456"/>
      <c r="M2456"/>
      <c r="N2456"/>
      <c r="O2456"/>
      <c r="P2456"/>
    </row>
    <row r="2457" spans="1:16" s="14" customFormat="1" ht="20.25" customHeight="1">
      <c r="A2457" s="450" t="s">
        <v>910</v>
      </c>
      <c r="B2457" s="435"/>
      <c r="C2457" s="450"/>
      <c r="D2457" s="450"/>
      <c r="E2457" s="450"/>
      <c r="F2457" s="450"/>
      <c r="G2457" s="450"/>
      <c r="H2457" s="450"/>
      <c r="I2457" s="450"/>
      <c r="K2457"/>
      <c r="L2457"/>
      <c r="M2457"/>
      <c r="N2457"/>
      <c r="O2457"/>
      <c r="P2457"/>
    </row>
    <row r="2458" spans="1:16" s="14" customFormat="1" ht="16.5" customHeight="1">
      <c r="A2458" s="622" t="s">
        <v>911</v>
      </c>
      <c r="B2458" s="622"/>
      <c r="C2458" s="622"/>
      <c r="D2458" s="622"/>
      <c r="E2458" s="622"/>
      <c r="F2458" s="622"/>
      <c r="G2458" s="622"/>
      <c r="H2458" s="622"/>
      <c r="I2458" s="622"/>
      <c r="K2458"/>
      <c r="L2458"/>
      <c r="M2458"/>
      <c r="N2458"/>
      <c r="O2458"/>
      <c r="P2458"/>
    </row>
    <row r="2459" spans="1:16" s="14" customFormat="1" ht="16.5" customHeight="1">
      <c r="A2459" s="622" t="s">
        <v>912</v>
      </c>
      <c r="B2459" s="622"/>
      <c r="C2459" s="622"/>
      <c r="D2459" s="622"/>
      <c r="E2459" s="622"/>
      <c r="F2459" s="622"/>
      <c r="G2459" s="622"/>
      <c r="H2459" s="622"/>
      <c r="I2459" s="622"/>
      <c r="K2459"/>
      <c r="L2459"/>
      <c r="M2459"/>
      <c r="N2459"/>
      <c r="O2459"/>
      <c r="P2459"/>
    </row>
    <row r="2460" spans="1:16" s="14" customFormat="1" ht="16.5" customHeight="1">
      <c r="A2460" s="622" t="s">
        <v>913</v>
      </c>
      <c r="B2460" s="622"/>
      <c r="C2460" s="622"/>
      <c r="D2460" s="622"/>
      <c r="E2460" s="622"/>
      <c r="F2460" s="622"/>
      <c r="G2460" s="622"/>
      <c r="H2460" s="622"/>
      <c r="I2460" s="622"/>
      <c r="K2460"/>
      <c r="L2460"/>
      <c r="M2460"/>
      <c r="N2460"/>
      <c r="O2460"/>
      <c r="P2460"/>
    </row>
    <row r="2461" spans="1:16" s="14" customFormat="1" ht="16.5" customHeight="1">
      <c r="A2461" s="622" t="s">
        <v>914</v>
      </c>
      <c r="B2461" s="622"/>
      <c r="C2461" s="622"/>
      <c r="D2461" s="622"/>
      <c r="E2461" s="622"/>
      <c r="F2461" s="622"/>
      <c r="G2461" s="622"/>
      <c r="H2461" s="622"/>
      <c r="I2461" s="622"/>
      <c r="K2461"/>
      <c r="L2461"/>
      <c r="M2461"/>
      <c r="N2461"/>
      <c r="O2461"/>
      <c r="P2461"/>
    </row>
    <row r="2462" spans="1:16" s="14" customFormat="1" ht="16.5" customHeight="1">
      <c r="A2462" s="622" t="s">
        <v>915</v>
      </c>
      <c r="B2462" s="622"/>
      <c r="C2462" s="622"/>
      <c r="D2462" s="622"/>
      <c r="E2462" s="622"/>
      <c r="F2462" s="622"/>
      <c r="G2462" s="622"/>
      <c r="H2462" s="622"/>
      <c r="I2462" s="622"/>
      <c r="K2462"/>
      <c r="L2462"/>
      <c r="M2462"/>
      <c r="N2462"/>
      <c r="O2462"/>
      <c r="P2462"/>
    </row>
    <row r="2463" spans="1:16" s="14" customFormat="1" ht="16.5" customHeight="1">
      <c r="A2463" s="435"/>
      <c r="B2463" s="435" t="s">
        <v>916</v>
      </c>
      <c r="C2463" s="435"/>
      <c r="D2463" s="435"/>
      <c r="E2463" s="435"/>
      <c r="F2463" s="435"/>
      <c r="G2463" s="435"/>
      <c r="H2463" s="435"/>
      <c r="I2463" s="435"/>
      <c r="K2463"/>
      <c r="L2463"/>
      <c r="M2463"/>
      <c r="N2463"/>
      <c r="O2463"/>
      <c r="P2463"/>
    </row>
    <row r="2464" spans="1:16" s="14" customFormat="1" ht="16.5" customHeight="1">
      <c r="A2464" s="435" t="s">
        <v>917</v>
      </c>
      <c r="B2464" s="435"/>
      <c r="C2464" s="435"/>
      <c r="D2464" s="435"/>
      <c r="E2464" s="435"/>
      <c r="F2464" s="435"/>
      <c r="G2464" s="435"/>
      <c r="H2464" s="435"/>
      <c r="I2464" s="435"/>
      <c r="K2464"/>
      <c r="L2464"/>
      <c r="M2464"/>
      <c r="N2464"/>
      <c r="O2464"/>
      <c r="P2464"/>
    </row>
    <row r="2465" spans="1:16" s="14" customFormat="1" ht="15" customHeight="1">
      <c r="A2465" s="435"/>
      <c r="B2465" s="435" t="s">
        <v>590</v>
      </c>
      <c r="C2465" s="435"/>
      <c r="D2465" s="435"/>
      <c r="E2465" s="435"/>
      <c r="F2465" s="435"/>
      <c r="G2465" s="435"/>
      <c r="H2465" s="435"/>
      <c r="I2465" s="435"/>
      <c r="K2465"/>
      <c r="L2465"/>
      <c r="M2465"/>
      <c r="N2465"/>
      <c r="O2465"/>
      <c r="P2465"/>
    </row>
    <row r="2466" spans="1:16" s="14" customFormat="1" ht="15" customHeight="1">
      <c r="A2466" s="435"/>
      <c r="B2466" s="435"/>
      <c r="C2466" s="435"/>
      <c r="D2466" s="435"/>
      <c r="E2466" s="435"/>
      <c r="F2466" s="435"/>
      <c r="G2466" s="435"/>
      <c r="H2466" s="435"/>
      <c r="I2466" s="435"/>
      <c r="K2466"/>
      <c r="L2466"/>
      <c r="M2466"/>
      <c r="N2466"/>
      <c r="O2466"/>
      <c r="P2466"/>
    </row>
    <row r="2467" spans="1:16" s="14" customFormat="1" ht="15" customHeight="1">
      <c r="A2467" s="435"/>
      <c r="B2467" s="435"/>
      <c r="C2467" s="435"/>
      <c r="D2467" s="435"/>
      <c r="E2467" s="435"/>
      <c r="F2467" s="435"/>
      <c r="G2467" s="435"/>
      <c r="H2467" s="435"/>
      <c r="I2467" s="435"/>
      <c r="K2467"/>
      <c r="L2467"/>
      <c r="M2467"/>
      <c r="N2467"/>
      <c r="O2467"/>
      <c r="P2467"/>
    </row>
    <row r="2468" spans="1:16" s="14" customFormat="1" ht="15" customHeight="1">
      <c r="A2468" s="435"/>
      <c r="B2468" s="543" t="s">
        <v>517</v>
      </c>
      <c r="C2468" s="435"/>
      <c r="D2468" s="435"/>
      <c r="E2468" s="435"/>
      <c r="F2468" s="435"/>
      <c r="G2468" s="435"/>
      <c r="H2468" s="435"/>
      <c r="I2468" s="435"/>
      <c r="K2468"/>
      <c r="L2468"/>
      <c r="M2468"/>
      <c r="N2468"/>
      <c r="O2468"/>
      <c r="P2468"/>
    </row>
    <row r="2469" spans="1:16" s="14" customFormat="1" ht="15" customHeight="1">
      <c r="A2469" s="435"/>
      <c r="B2469" s="525"/>
      <c r="C2469" s="435"/>
      <c r="D2469" s="435"/>
      <c r="E2469" s="435"/>
      <c r="F2469" s="435"/>
      <c r="G2469" s="435"/>
      <c r="H2469" s="435"/>
      <c r="I2469" s="435"/>
      <c r="K2469"/>
      <c r="L2469"/>
      <c r="M2469"/>
      <c r="N2469"/>
      <c r="O2469"/>
      <c r="P2469"/>
    </row>
    <row r="2470" spans="1:16" s="14" customFormat="1" ht="15" customHeight="1">
      <c r="A2470" s="435"/>
      <c r="B2470" s="435" t="s">
        <v>918</v>
      </c>
      <c r="C2470" s="435"/>
      <c r="D2470" s="435"/>
      <c r="E2470" s="435"/>
      <c r="F2470" s="435"/>
      <c r="G2470" s="435"/>
      <c r="H2470" s="435"/>
      <c r="I2470" s="435"/>
      <c r="J2470" s="185"/>
      <c r="K2470"/>
      <c r="L2470"/>
      <c r="M2470"/>
      <c r="N2470"/>
      <c r="O2470"/>
      <c r="P2470"/>
    </row>
    <row r="2471" spans="1:16" s="14" customFormat="1" ht="15" customHeight="1">
      <c r="A2471" s="435" t="s">
        <v>919</v>
      </c>
      <c r="B2471" s="435"/>
      <c r="C2471" s="435"/>
      <c r="D2471" s="435"/>
      <c r="E2471" s="435"/>
      <c r="F2471" s="435"/>
      <c r="G2471" s="435"/>
      <c r="H2471" s="435"/>
      <c r="I2471" s="435"/>
      <c r="J2471" s="185"/>
      <c r="K2471"/>
      <c r="L2471"/>
      <c r="M2471"/>
      <c r="N2471"/>
      <c r="O2471"/>
      <c r="P2471"/>
    </row>
    <row r="2472" spans="1:16" s="14" customFormat="1" ht="15" customHeight="1">
      <c r="A2472" s="435"/>
      <c r="B2472" s="435"/>
      <c r="C2472" s="435"/>
      <c r="D2472" s="435"/>
      <c r="E2472" s="435"/>
      <c r="F2472" s="435"/>
      <c r="G2472" s="435"/>
      <c r="H2472" s="435"/>
      <c r="I2472" s="435"/>
      <c r="J2472" s="185"/>
      <c r="K2472"/>
      <c r="L2472"/>
      <c r="M2472"/>
      <c r="N2472"/>
      <c r="O2472"/>
      <c r="P2472"/>
    </row>
    <row r="2473" spans="1:16" s="14" customFormat="1" ht="15" customHeight="1">
      <c r="A2473" s="468" t="s">
        <v>44</v>
      </c>
      <c r="B2473" s="610" t="s">
        <v>45</v>
      </c>
      <c r="C2473" s="611"/>
      <c r="D2473" s="332" t="s">
        <v>82</v>
      </c>
      <c r="E2473" s="445" t="s">
        <v>148</v>
      </c>
      <c r="F2473" s="34" t="s">
        <v>83</v>
      </c>
      <c r="G2473" s="649" t="s">
        <v>48</v>
      </c>
      <c r="H2473" s="650"/>
      <c r="I2473" s="616" t="s">
        <v>49</v>
      </c>
      <c r="K2473"/>
      <c r="L2473"/>
      <c r="M2473"/>
      <c r="N2473"/>
      <c r="O2473"/>
      <c r="P2473"/>
    </row>
    <row r="2474" spans="1:16" s="14" customFormat="1" ht="15" customHeight="1">
      <c r="A2474" s="484" t="s">
        <v>84</v>
      </c>
      <c r="B2474" s="612"/>
      <c r="C2474" s="613"/>
      <c r="D2474" s="333" t="s">
        <v>568</v>
      </c>
      <c r="E2474" s="35" t="s">
        <v>616</v>
      </c>
      <c r="F2474" s="35" t="s">
        <v>656</v>
      </c>
      <c r="G2474" s="213" t="s">
        <v>51</v>
      </c>
      <c r="H2474" s="20" t="s">
        <v>52</v>
      </c>
      <c r="I2474" s="617"/>
      <c r="K2474"/>
      <c r="L2474"/>
      <c r="M2474"/>
      <c r="N2474"/>
      <c r="O2474"/>
      <c r="P2474"/>
    </row>
    <row r="2475" spans="1:16" s="14" customFormat="1" ht="15" customHeight="1">
      <c r="A2475" s="112">
        <v>1</v>
      </c>
      <c r="B2475" s="618">
        <v>2</v>
      </c>
      <c r="C2475" s="619"/>
      <c r="D2475" s="431">
        <v>3</v>
      </c>
      <c r="E2475" s="101">
        <v>4</v>
      </c>
      <c r="F2475" s="101">
        <v>5</v>
      </c>
      <c r="G2475" s="101">
        <v>6</v>
      </c>
      <c r="H2475" s="101">
        <v>7</v>
      </c>
      <c r="I2475" s="112">
        <v>8</v>
      </c>
      <c r="K2475"/>
      <c r="L2475"/>
      <c r="M2475"/>
      <c r="N2475"/>
      <c r="O2475"/>
      <c r="P2475"/>
    </row>
    <row r="2476" spans="1:16" s="14" customFormat="1" ht="15" customHeight="1">
      <c r="A2476" s="53">
        <v>111</v>
      </c>
      <c r="B2476" s="624" t="s">
        <v>179</v>
      </c>
      <c r="C2476" s="625"/>
      <c r="D2476" s="5">
        <f>D682</f>
        <v>0</v>
      </c>
      <c r="E2476" s="5">
        <f>E682</f>
        <v>52500</v>
      </c>
      <c r="F2476" s="5">
        <f>F682</f>
        <v>0</v>
      </c>
      <c r="G2476" s="58" t="e">
        <f t="shared" ref="G2476:G2481" si="211">F2476/D2476</f>
        <v>#DIV/0!</v>
      </c>
      <c r="H2476" s="59">
        <f t="shared" ref="H2476:H2481" si="212">F2476/E2476</f>
        <v>0</v>
      </c>
      <c r="I2476" s="59">
        <f>F2476/F2481</f>
        <v>0</v>
      </c>
      <c r="K2476"/>
      <c r="L2476"/>
      <c r="M2476"/>
      <c r="N2476"/>
      <c r="O2476"/>
      <c r="P2476"/>
    </row>
    <row r="2477" spans="1:16" s="14" customFormat="1" ht="15" customHeight="1">
      <c r="A2477" s="53">
        <v>130</v>
      </c>
      <c r="B2477" s="624" t="s">
        <v>180</v>
      </c>
      <c r="C2477" s="625"/>
      <c r="D2477" s="5">
        <f>D976</f>
        <v>31800</v>
      </c>
      <c r="E2477" s="5">
        <f>E976</f>
        <v>45000</v>
      </c>
      <c r="F2477" s="5">
        <f>F976</f>
        <v>35687.550000000003</v>
      </c>
      <c r="G2477" s="58">
        <f t="shared" si="211"/>
        <v>1.1222500000000002</v>
      </c>
      <c r="H2477" s="59">
        <f t="shared" si="212"/>
        <v>0.79305666666666674</v>
      </c>
      <c r="I2477" s="59">
        <f>F2477/F2481</f>
        <v>0.11274955133244904</v>
      </c>
      <c r="K2477"/>
      <c r="L2477"/>
      <c r="M2477"/>
      <c r="N2477"/>
      <c r="O2477"/>
      <c r="P2477"/>
    </row>
    <row r="2478" spans="1:16" s="14" customFormat="1" ht="15" customHeight="1">
      <c r="A2478" s="53">
        <v>132</v>
      </c>
      <c r="B2478" s="624" t="s">
        <v>181</v>
      </c>
      <c r="C2478" s="625"/>
      <c r="D2478" s="5">
        <f>D1095</f>
        <v>0</v>
      </c>
      <c r="E2478" s="5">
        <f>E1095</f>
        <v>5000</v>
      </c>
      <c r="F2478" s="5">
        <f>F1095</f>
        <v>833</v>
      </c>
      <c r="G2478" s="58" t="e">
        <f t="shared" si="211"/>
        <v>#DIV/0!</v>
      </c>
      <c r="H2478" s="59">
        <f t="shared" si="212"/>
        <v>0.1666</v>
      </c>
      <c r="I2478" s="59">
        <f>F2478/F2481</f>
        <v>2.6317406563333722E-3</v>
      </c>
      <c r="K2478"/>
      <c r="L2478"/>
      <c r="M2478"/>
      <c r="N2478"/>
      <c r="O2478"/>
      <c r="P2478"/>
    </row>
    <row r="2479" spans="1:16" s="14" customFormat="1" ht="15" customHeight="1">
      <c r="A2479" s="53">
        <v>200</v>
      </c>
      <c r="B2479" s="624" t="s">
        <v>182</v>
      </c>
      <c r="C2479" s="625"/>
      <c r="D2479" s="5">
        <v>0</v>
      </c>
      <c r="E2479" s="5">
        <v>0</v>
      </c>
      <c r="F2479" s="5">
        <v>0</v>
      </c>
      <c r="G2479" s="58" t="e">
        <f t="shared" si="211"/>
        <v>#DIV/0!</v>
      </c>
      <c r="H2479" s="59" t="e">
        <f t="shared" si="212"/>
        <v>#DIV/0!</v>
      </c>
      <c r="I2479" s="59">
        <f>F2479/F2481</f>
        <v>0</v>
      </c>
      <c r="K2479"/>
      <c r="L2479"/>
      <c r="M2479"/>
      <c r="N2479"/>
      <c r="O2479"/>
      <c r="P2479"/>
    </row>
    <row r="2480" spans="1:16" s="14" customFormat="1" ht="15" customHeight="1">
      <c r="A2480" s="53">
        <v>300</v>
      </c>
      <c r="B2480" s="624" t="s">
        <v>183</v>
      </c>
      <c r="C2480" s="625"/>
      <c r="D2480" s="5">
        <f>D1333</f>
        <v>266556.74</v>
      </c>
      <c r="E2480" s="5">
        <f>E1333</f>
        <v>355789</v>
      </c>
      <c r="F2480" s="5">
        <f>F1333</f>
        <v>280000</v>
      </c>
      <c r="G2480" s="58">
        <f t="shared" si="211"/>
        <v>1.0504330147495051</v>
      </c>
      <c r="H2480" s="59">
        <f t="shared" si="212"/>
        <v>0.78698329627953645</v>
      </c>
      <c r="I2480" s="59">
        <f>F2480/F2481</f>
        <v>0.88461870801121767</v>
      </c>
      <c r="K2480"/>
      <c r="L2480"/>
      <c r="M2480"/>
      <c r="N2480"/>
      <c r="O2480"/>
      <c r="P2480"/>
    </row>
    <row r="2481" spans="1:16" s="14" customFormat="1" ht="15" customHeight="1">
      <c r="A2481" s="116"/>
      <c r="B2481" s="427" t="s">
        <v>80</v>
      </c>
      <c r="C2481" s="428"/>
      <c r="D2481" s="393">
        <f>D2476+D2477+D2478+D2479+D2480</f>
        <v>298356.74</v>
      </c>
      <c r="E2481" s="393">
        <f>E2476+E2477+E2478+E2479+E2480</f>
        <v>458289</v>
      </c>
      <c r="F2481" s="335">
        <f>F2476+F2477+F2478+F2479+F2480</f>
        <v>316520.55</v>
      </c>
      <c r="G2481" s="139">
        <f t="shared" si="211"/>
        <v>1.0608795028394531</v>
      </c>
      <c r="H2481" s="108">
        <f t="shared" si="212"/>
        <v>0.69065709628640437</v>
      </c>
      <c r="I2481" s="108">
        <f>SUM(I2476:I2480)</f>
        <v>1</v>
      </c>
      <c r="K2481"/>
      <c r="L2481"/>
      <c r="M2481"/>
      <c r="N2481"/>
      <c r="O2481"/>
      <c r="P2481"/>
    </row>
    <row r="2482" spans="1:16" s="14" customFormat="1" ht="15" customHeight="1">
      <c r="A2482" s="435"/>
      <c r="B2482" s="435"/>
      <c r="C2482" s="435"/>
      <c r="D2482" s="435"/>
      <c r="E2482" s="435"/>
      <c r="F2482" s="435"/>
      <c r="G2482" s="435"/>
      <c r="H2482" s="435"/>
      <c r="I2482" s="435"/>
      <c r="K2482"/>
      <c r="L2482"/>
      <c r="M2482"/>
      <c r="N2482"/>
      <c r="O2482"/>
      <c r="P2482"/>
    </row>
    <row r="2483" spans="1:16" s="14" customFormat="1" ht="15" customHeight="1">
      <c r="A2483" s="435"/>
      <c r="B2483" s="435" t="s">
        <v>561</v>
      </c>
      <c r="C2483" s="435"/>
      <c r="D2483" s="435"/>
      <c r="E2483" s="435"/>
      <c r="F2483" s="435"/>
      <c r="G2483" s="435"/>
      <c r="H2483" s="435"/>
      <c r="I2483" s="435"/>
      <c r="K2483"/>
      <c r="L2483"/>
      <c r="M2483"/>
      <c r="N2483"/>
      <c r="O2483"/>
      <c r="P2483"/>
    </row>
    <row r="2484" spans="1:16" s="14" customFormat="1" ht="15" customHeight="1">
      <c r="A2484" s="435"/>
      <c r="B2484" s="435" t="s">
        <v>920</v>
      </c>
      <c r="C2484" s="435"/>
      <c r="D2484" s="435"/>
      <c r="E2484" s="435"/>
      <c r="F2484" s="435"/>
      <c r="G2484" s="435"/>
      <c r="H2484" s="435"/>
      <c r="I2484" s="435"/>
      <c r="K2484"/>
      <c r="L2484"/>
      <c r="M2484"/>
      <c r="N2484"/>
      <c r="O2484"/>
      <c r="P2484"/>
    </row>
    <row r="2485" spans="1:16" s="14" customFormat="1" ht="15" customHeight="1">
      <c r="A2485" s="435"/>
      <c r="B2485" s="435" t="s">
        <v>921</v>
      </c>
      <c r="C2485" s="435"/>
      <c r="D2485" s="435"/>
      <c r="E2485" s="435"/>
      <c r="F2485" s="435"/>
      <c r="G2485" s="435"/>
      <c r="H2485" s="435"/>
      <c r="I2485" s="435"/>
      <c r="K2485"/>
      <c r="L2485"/>
      <c r="M2485"/>
      <c r="N2485"/>
      <c r="O2485"/>
      <c r="P2485"/>
    </row>
    <row r="2486" spans="1:16" s="14" customFormat="1" ht="15" customHeight="1">
      <c r="A2486" s="435" t="s">
        <v>922</v>
      </c>
      <c r="B2486" s="435"/>
      <c r="C2486" s="435"/>
      <c r="D2486" s="435"/>
      <c r="E2486" s="435"/>
      <c r="F2486" s="435"/>
      <c r="G2486" s="435"/>
      <c r="H2486" s="435"/>
      <c r="I2486" s="435"/>
      <c r="K2486"/>
      <c r="L2486"/>
      <c r="M2486"/>
      <c r="N2486"/>
      <c r="O2486"/>
      <c r="P2486"/>
    </row>
    <row r="2487" spans="1:16" s="14" customFormat="1" ht="15" customHeight="1">
      <c r="A2487" s="435"/>
      <c r="B2487" s="435"/>
      <c r="C2487" s="435"/>
      <c r="D2487" s="435"/>
      <c r="E2487" s="435"/>
      <c r="F2487" s="435"/>
      <c r="G2487" s="435"/>
      <c r="H2487" s="435"/>
      <c r="I2487" s="435"/>
      <c r="K2487"/>
      <c r="L2487"/>
      <c r="M2487"/>
      <c r="N2487"/>
      <c r="O2487"/>
      <c r="P2487"/>
    </row>
    <row r="2488" spans="1:16" s="14" customFormat="1" ht="15" customHeight="1">
      <c r="A2488" s="435"/>
      <c r="B2488" s="435"/>
      <c r="C2488" s="435"/>
      <c r="D2488" s="435"/>
      <c r="E2488" s="435"/>
      <c r="F2488" s="435"/>
      <c r="G2488" s="435"/>
      <c r="H2488" s="435"/>
      <c r="I2488" s="435"/>
      <c r="K2488"/>
      <c r="L2488"/>
      <c r="M2488"/>
      <c r="N2488"/>
      <c r="O2488"/>
      <c r="P2488"/>
    </row>
    <row r="2489" spans="1:16" s="14" customFormat="1" ht="15" customHeight="1">
      <c r="A2489" s="435"/>
      <c r="B2489" s="435"/>
      <c r="C2489" s="435"/>
      <c r="D2489" s="435"/>
      <c r="E2489" s="435"/>
      <c r="F2489" s="435"/>
      <c r="G2489" s="435"/>
      <c r="H2489" s="435"/>
      <c r="I2489" s="435"/>
      <c r="K2489"/>
      <c r="L2489"/>
      <c r="M2489"/>
      <c r="N2489"/>
      <c r="O2489"/>
      <c r="P2489"/>
    </row>
    <row r="2490" spans="1:16" s="14" customFormat="1" ht="15" customHeight="1">
      <c r="A2490" s="435"/>
      <c r="B2490" s="435"/>
      <c r="C2490" s="435"/>
      <c r="D2490" s="435"/>
      <c r="E2490" s="435"/>
      <c r="F2490" s="435"/>
      <c r="G2490" s="435"/>
      <c r="H2490" s="435"/>
      <c r="I2490" s="435"/>
      <c r="K2490"/>
      <c r="L2490"/>
      <c r="M2490"/>
      <c r="N2490"/>
      <c r="O2490"/>
      <c r="P2490"/>
    </row>
    <row r="2491" spans="1:16" s="14" customFormat="1" ht="15" customHeight="1">
      <c r="A2491" s="435"/>
      <c r="B2491" s="435"/>
      <c r="C2491" s="435"/>
      <c r="D2491" s="435"/>
      <c r="E2491" s="435"/>
      <c r="F2491" s="435"/>
      <c r="G2491" s="435"/>
      <c r="H2491" s="435"/>
      <c r="I2491" s="435"/>
      <c r="K2491"/>
      <c r="L2491"/>
      <c r="M2491"/>
      <c r="N2491"/>
      <c r="O2491"/>
      <c r="P2491"/>
    </row>
    <row r="2492" spans="1:16" s="14" customFormat="1" ht="15" customHeight="1">
      <c r="A2492" s="435"/>
      <c r="B2492" s="435"/>
      <c r="C2492" s="435"/>
      <c r="D2492" s="435"/>
      <c r="E2492" s="435"/>
      <c r="F2492" s="435"/>
      <c r="G2492" s="435"/>
      <c r="H2492" s="435"/>
      <c r="I2492" s="435"/>
      <c r="K2492"/>
      <c r="L2492"/>
      <c r="M2492"/>
      <c r="N2492"/>
      <c r="O2492"/>
      <c r="P2492"/>
    </row>
    <row r="2493" spans="1:16" s="14" customFormat="1" ht="15" customHeight="1">
      <c r="A2493" s="435"/>
      <c r="B2493" s="435"/>
      <c r="C2493" s="435"/>
      <c r="D2493" s="435"/>
      <c r="E2493" s="435"/>
      <c r="F2493" s="435"/>
      <c r="G2493" s="435"/>
      <c r="H2493" s="435"/>
      <c r="I2493" s="435"/>
      <c r="K2493"/>
      <c r="L2493"/>
      <c r="M2493"/>
      <c r="N2493"/>
      <c r="O2493"/>
      <c r="P2493"/>
    </row>
    <row r="2494" spans="1:16" s="14" customFormat="1" ht="15" customHeight="1">
      <c r="A2494" s="435"/>
      <c r="B2494" s="435"/>
      <c r="C2494" s="435"/>
      <c r="D2494" s="435"/>
      <c r="E2494" s="435"/>
      <c r="F2494" s="435"/>
      <c r="G2494" s="435"/>
      <c r="H2494" s="435"/>
      <c r="I2494" s="435"/>
      <c r="K2494"/>
      <c r="L2494"/>
      <c r="M2494"/>
      <c r="N2494"/>
      <c r="O2494"/>
      <c r="P2494"/>
    </row>
    <row r="2495" spans="1:16" s="14" customFormat="1" ht="15" customHeight="1">
      <c r="A2495" s="435"/>
      <c r="B2495" s="435"/>
      <c r="C2495" s="435"/>
      <c r="D2495" s="435"/>
      <c r="E2495" s="435"/>
      <c r="F2495" s="435"/>
      <c r="G2495" s="435"/>
      <c r="H2495" s="435"/>
      <c r="I2495" s="435"/>
      <c r="K2495"/>
      <c r="L2495"/>
      <c r="M2495"/>
      <c r="N2495"/>
      <c r="O2495"/>
      <c r="P2495"/>
    </row>
    <row r="2496" spans="1:16" s="14" customFormat="1" ht="15" customHeight="1">
      <c r="A2496" s="435"/>
      <c r="B2496" s="435"/>
      <c r="C2496" s="435"/>
      <c r="D2496" s="435"/>
      <c r="E2496" s="435"/>
      <c r="F2496" s="435"/>
      <c r="G2496" s="435"/>
      <c r="H2496" s="435"/>
      <c r="I2496" s="435"/>
      <c r="K2496"/>
      <c r="L2496"/>
      <c r="M2496"/>
      <c r="N2496"/>
      <c r="O2496"/>
      <c r="P2496"/>
    </row>
    <row r="2497" spans="1:16" s="14" customFormat="1" ht="15" customHeight="1">
      <c r="A2497" s="435"/>
      <c r="B2497" s="435"/>
      <c r="C2497" s="435"/>
      <c r="D2497" s="435"/>
      <c r="E2497" s="435"/>
      <c r="F2497" s="435"/>
      <c r="G2497" s="435"/>
      <c r="H2497" s="435"/>
      <c r="I2497" s="435"/>
      <c r="K2497"/>
      <c r="L2497"/>
      <c r="M2497"/>
      <c r="N2497"/>
      <c r="O2497"/>
      <c r="P2497"/>
    </row>
    <row r="2498" spans="1:16" s="14" customFormat="1" ht="15" customHeight="1">
      <c r="A2498" s="435"/>
      <c r="B2498" s="435"/>
      <c r="C2498" s="435"/>
      <c r="D2498" s="435"/>
      <c r="E2498" s="435"/>
      <c r="F2498" s="435"/>
      <c r="G2498" s="435"/>
      <c r="H2498" s="435"/>
      <c r="I2498" s="193">
        <v>42</v>
      </c>
      <c r="K2498"/>
      <c r="L2498"/>
      <c r="M2498"/>
      <c r="N2498"/>
      <c r="O2498"/>
      <c r="P2498"/>
    </row>
    <row r="2499" spans="1:16" s="14" customFormat="1" ht="15" customHeight="1">
      <c r="A2499" s="435"/>
      <c r="B2499" s="435"/>
      <c r="C2499" s="435"/>
      <c r="D2499" s="435"/>
      <c r="E2499" s="435"/>
      <c r="F2499" s="435"/>
      <c r="G2499" s="435"/>
      <c r="H2499" s="435"/>
      <c r="I2499" s="435"/>
      <c r="K2499"/>
      <c r="L2499"/>
      <c r="M2499"/>
      <c r="N2499"/>
      <c r="O2499"/>
      <c r="P2499"/>
    </row>
    <row r="2500" spans="1:16" s="14" customFormat="1" ht="15" customHeight="1">
      <c r="A2500" s="435"/>
      <c r="B2500" s="435"/>
      <c r="C2500" s="435"/>
      <c r="D2500" s="435"/>
      <c r="E2500" s="435"/>
      <c r="F2500" s="435"/>
      <c r="G2500" s="435"/>
      <c r="H2500" s="435"/>
      <c r="I2500" s="193"/>
      <c r="K2500"/>
      <c r="L2500"/>
      <c r="M2500"/>
      <c r="N2500"/>
      <c r="O2500"/>
      <c r="P2500"/>
    </row>
    <row r="2501" spans="1:16" s="14" customFormat="1" ht="16.5" customHeight="1">
      <c r="A2501" s="261"/>
      <c r="B2501" s="630" t="s">
        <v>354</v>
      </c>
      <c r="C2501" s="630"/>
      <c r="D2501" s="630"/>
      <c r="E2501" s="261"/>
      <c r="F2501" s="261"/>
      <c r="G2501" s="453"/>
      <c r="H2501" s="227"/>
      <c r="I2501" s="212"/>
      <c r="K2501"/>
      <c r="L2501"/>
      <c r="M2501"/>
      <c r="N2501"/>
      <c r="O2501"/>
      <c r="P2501"/>
    </row>
    <row r="2502" spans="1:16" s="14" customFormat="1" ht="16.5" customHeight="1">
      <c r="A2502" s="261"/>
      <c r="B2502" s="444"/>
      <c r="C2502" s="444"/>
      <c r="D2502" s="444"/>
      <c r="E2502" s="261"/>
      <c r="F2502" s="261"/>
      <c r="G2502" s="453"/>
      <c r="H2502" s="227"/>
      <c r="I2502" s="212"/>
      <c r="K2502"/>
      <c r="L2502"/>
      <c r="M2502"/>
      <c r="N2502"/>
      <c r="O2502"/>
      <c r="P2502"/>
    </row>
    <row r="2503" spans="1:16" s="14" customFormat="1" ht="16.5" customHeight="1">
      <c r="A2503" s="631" t="s">
        <v>1052</v>
      </c>
      <c r="B2503" s="631"/>
      <c r="C2503" s="631"/>
      <c r="D2503" s="631"/>
      <c r="E2503" s="631"/>
      <c r="F2503" s="631"/>
      <c r="G2503" s="631"/>
      <c r="H2503" s="631"/>
      <c r="I2503" s="631"/>
      <c r="K2503"/>
      <c r="L2503"/>
      <c r="M2503"/>
      <c r="N2503"/>
      <c r="O2503"/>
      <c r="P2503"/>
    </row>
    <row r="2504" spans="1:16" s="14" customFormat="1" ht="16.5" customHeight="1">
      <c r="A2504" s="631" t="s">
        <v>1053</v>
      </c>
      <c r="B2504" s="631"/>
      <c r="C2504" s="631"/>
      <c r="D2504" s="631"/>
      <c r="E2504" s="631"/>
      <c r="F2504" s="631"/>
      <c r="G2504" s="631"/>
      <c r="H2504" s="631"/>
      <c r="I2504" s="631"/>
      <c r="K2504"/>
      <c r="L2504"/>
      <c r="M2504"/>
      <c r="N2504"/>
      <c r="O2504"/>
      <c r="P2504"/>
    </row>
    <row r="2505" spans="1:16" s="14" customFormat="1" ht="16.5" customHeight="1">
      <c r="A2505" s="628" t="s">
        <v>1054</v>
      </c>
      <c r="B2505" s="628"/>
      <c r="C2505" s="628"/>
      <c r="D2505" s="628"/>
      <c r="E2505" s="628"/>
      <c r="F2505" s="628"/>
      <c r="G2505" s="628"/>
      <c r="H2505" s="628"/>
      <c r="I2505" s="628"/>
      <c r="K2505"/>
      <c r="L2505"/>
      <c r="M2505"/>
      <c r="N2505"/>
      <c r="O2505"/>
      <c r="P2505"/>
    </row>
    <row r="2506" spans="1:16" s="14" customFormat="1" ht="16.5" customHeight="1">
      <c r="A2506" s="628" t="s">
        <v>1055</v>
      </c>
      <c r="B2506" s="628"/>
      <c r="C2506" s="628"/>
      <c r="D2506" s="628"/>
      <c r="E2506" s="628"/>
      <c r="F2506" s="628"/>
      <c r="G2506" s="628"/>
      <c r="H2506" s="628"/>
      <c r="I2506" s="628"/>
      <c r="K2506"/>
      <c r="L2506"/>
      <c r="M2506"/>
      <c r="N2506"/>
      <c r="O2506"/>
      <c r="P2506"/>
    </row>
    <row r="2507" spans="1:16" s="14" customFormat="1" ht="16.5" customHeight="1">
      <c r="A2507" s="435"/>
      <c r="B2507" s="435"/>
      <c r="C2507" s="435"/>
      <c r="D2507" s="435"/>
      <c r="E2507" s="609" t="s">
        <v>81</v>
      </c>
      <c r="F2507" s="435"/>
      <c r="G2507" s="435"/>
      <c r="H2507" s="435"/>
      <c r="I2507" s="435"/>
      <c r="K2507"/>
      <c r="L2507"/>
      <c r="M2507"/>
      <c r="N2507"/>
      <c r="O2507"/>
      <c r="P2507"/>
    </row>
    <row r="2508" spans="1:16" s="14" customFormat="1" ht="16.5" customHeight="1">
      <c r="A2508" s="161"/>
      <c r="B2508" s="183"/>
      <c r="C2508" s="12"/>
      <c r="D2508" s="450"/>
      <c r="E2508" s="609"/>
      <c r="F2508" s="450"/>
      <c r="G2508" s="161"/>
      <c r="H2508" s="450"/>
      <c r="I2508" s="450"/>
      <c r="K2508"/>
      <c r="L2508"/>
      <c r="M2508"/>
      <c r="N2508"/>
      <c r="O2508"/>
      <c r="P2508"/>
    </row>
    <row r="2509" spans="1:16" s="14" customFormat="1" ht="16.5" customHeight="1">
      <c r="A2509" s="468" t="s">
        <v>44</v>
      </c>
      <c r="B2509" s="610" t="s">
        <v>45</v>
      </c>
      <c r="C2509" s="611"/>
      <c r="D2509" s="332" t="s">
        <v>82</v>
      </c>
      <c r="E2509" s="445" t="s">
        <v>314</v>
      </c>
      <c r="F2509" s="34" t="s">
        <v>83</v>
      </c>
      <c r="G2509" s="614" t="s">
        <v>48</v>
      </c>
      <c r="H2509" s="615"/>
      <c r="I2509" s="616" t="s">
        <v>49</v>
      </c>
      <c r="K2509"/>
      <c r="L2509"/>
      <c r="M2509"/>
      <c r="N2509"/>
      <c r="O2509"/>
      <c r="P2509"/>
    </row>
    <row r="2510" spans="1:16" s="14" customFormat="1" ht="16.5" customHeight="1">
      <c r="A2510" s="484" t="s">
        <v>84</v>
      </c>
      <c r="B2510" s="612"/>
      <c r="C2510" s="613"/>
      <c r="D2510" s="333" t="s">
        <v>568</v>
      </c>
      <c r="E2510" s="35" t="s">
        <v>616</v>
      </c>
      <c r="F2510" s="35" t="s">
        <v>656</v>
      </c>
      <c r="G2510" s="20" t="s">
        <v>51</v>
      </c>
      <c r="H2510" s="20" t="s">
        <v>52</v>
      </c>
      <c r="I2510" s="617"/>
      <c r="K2510"/>
      <c r="L2510"/>
      <c r="M2510"/>
      <c r="N2510"/>
      <c r="O2510"/>
      <c r="P2510"/>
    </row>
    <row r="2511" spans="1:16" s="14" customFormat="1" ht="16.5" customHeight="1">
      <c r="A2511" s="229">
        <v>1</v>
      </c>
      <c r="B2511" s="633">
        <v>2</v>
      </c>
      <c r="C2511" s="634"/>
      <c r="D2511" s="270">
        <v>3</v>
      </c>
      <c r="E2511" s="136">
        <v>4</v>
      </c>
      <c r="F2511" s="136">
        <v>5</v>
      </c>
      <c r="G2511" s="136">
        <v>6</v>
      </c>
      <c r="H2511" s="271">
        <v>7</v>
      </c>
      <c r="I2511" s="112">
        <v>8</v>
      </c>
      <c r="K2511"/>
      <c r="L2511"/>
      <c r="M2511"/>
      <c r="N2511"/>
      <c r="O2511"/>
      <c r="P2511"/>
    </row>
    <row r="2512" spans="1:16" s="14" customFormat="1" ht="16.5" customHeight="1">
      <c r="A2512" s="51">
        <v>50008</v>
      </c>
      <c r="B2512" s="620" t="s">
        <v>427</v>
      </c>
      <c r="C2512" s="621"/>
      <c r="D2512" s="5">
        <f t="shared" ref="D2512:F2514" si="213">D341</f>
        <v>0</v>
      </c>
      <c r="E2512" s="250">
        <f t="shared" si="213"/>
        <v>519</v>
      </c>
      <c r="F2512" s="5">
        <f t="shared" si="213"/>
        <v>0</v>
      </c>
      <c r="G2512" s="58" t="e">
        <f t="shared" ref="G2512:G2519" si="214">F2512/D2512</f>
        <v>#DIV/0!</v>
      </c>
      <c r="H2512" s="114">
        <f t="shared" ref="H2512:H2519" si="215">F2512/E2512</f>
        <v>0</v>
      </c>
      <c r="I2512" s="86">
        <f>F2512/F2515</f>
        <v>0</v>
      </c>
      <c r="K2512"/>
      <c r="L2512"/>
      <c r="M2512"/>
      <c r="N2512"/>
      <c r="O2512"/>
      <c r="P2512"/>
    </row>
    <row r="2513" spans="1:16" s="14" customFormat="1" ht="16.5" customHeight="1">
      <c r="A2513" s="51">
        <v>50408</v>
      </c>
      <c r="B2513" s="473" t="s">
        <v>425</v>
      </c>
      <c r="C2513" s="433"/>
      <c r="D2513" s="5">
        <f t="shared" si="213"/>
        <v>0</v>
      </c>
      <c r="E2513" s="5">
        <f t="shared" si="213"/>
        <v>0</v>
      </c>
      <c r="F2513" s="5">
        <f t="shared" si="213"/>
        <v>0</v>
      </c>
      <c r="G2513" s="58" t="e">
        <f>F2513/D2513</f>
        <v>#DIV/0!</v>
      </c>
      <c r="H2513" s="114" t="e">
        <f>F2513/E2513</f>
        <v>#DIV/0!</v>
      </c>
      <c r="I2513" s="86">
        <f>F2513/F2515</f>
        <v>0</v>
      </c>
      <c r="K2513"/>
      <c r="L2513"/>
      <c r="M2513"/>
      <c r="N2513"/>
      <c r="O2513"/>
      <c r="P2513"/>
    </row>
    <row r="2514" spans="1:16" s="14" customFormat="1" ht="16.5" customHeight="1">
      <c r="A2514" s="53" t="s">
        <v>355</v>
      </c>
      <c r="B2514" s="620" t="s">
        <v>356</v>
      </c>
      <c r="C2514" s="621"/>
      <c r="D2514" s="5">
        <f t="shared" si="213"/>
        <v>1228</v>
      </c>
      <c r="E2514" s="250">
        <f t="shared" si="213"/>
        <v>0</v>
      </c>
      <c r="F2514" s="5">
        <f t="shared" si="213"/>
        <v>1311</v>
      </c>
      <c r="G2514" s="58">
        <f t="shared" si="214"/>
        <v>1.0675895765472312</v>
      </c>
      <c r="H2514" s="114" t="e">
        <f t="shared" si="215"/>
        <v>#DIV/0!</v>
      </c>
      <c r="I2514" s="86">
        <f>F2514/F2515</f>
        <v>1</v>
      </c>
      <c r="K2514"/>
      <c r="L2514"/>
      <c r="M2514"/>
      <c r="N2514"/>
      <c r="O2514"/>
      <c r="P2514"/>
    </row>
    <row r="2515" spans="1:16" s="14" customFormat="1" ht="16.5" customHeight="1">
      <c r="A2515" s="53"/>
      <c r="B2515" s="641" t="s">
        <v>93</v>
      </c>
      <c r="C2515" s="642"/>
      <c r="D2515" s="71">
        <f>D2512+D2513+D2514</f>
        <v>1228</v>
      </c>
      <c r="E2515" s="71">
        <f t="shared" ref="E2515" si="216">E2512+E2514</f>
        <v>519</v>
      </c>
      <c r="F2515" s="71">
        <f>F2512+F2513+F2514</f>
        <v>1311</v>
      </c>
      <c r="G2515" s="88">
        <f t="shared" si="214"/>
        <v>1.0675895765472312</v>
      </c>
      <c r="H2515" s="24">
        <f t="shared" si="215"/>
        <v>2.5260115606936417</v>
      </c>
      <c r="I2515" s="80">
        <f>F2515/F2519</f>
        <v>1</v>
      </c>
      <c r="K2515"/>
      <c r="L2515"/>
      <c r="M2515"/>
      <c r="N2515"/>
      <c r="O2515"/>
      <c r="P2515"/>
    </row>
    <row r="2516" spans="1:16" s="14" customFormat="1" ht="16.5" customHeight="1">
      <c r="A2516" s="53"/>
      <c r="B2516" s="643" t="s">
        <v>136</v>
      </c>
      <c r="C2516" s="644"/>
      <c r="D2516" s="71">
        <f>D2517+D2518</f>
        <v>0</v>
      </c>
      <c r="E2516" s="71">
        <f t="shared" ref="E2516" si="217">E2517</f>
        <v>0</v>
      </c>
      <c r="F2516" s="71">
        <f>F2517+F2518</f>
        <v>0</v>
      </c>
      <c r="G2516" s="23" t="e">
        <f t="shared" si="214"/>
        <v>#DIV/0!</v>
      </c>
      <c r="H2516" s="24" t="e">
        <f t="shared" si="215"/>
        <v>#DIV/0!</v>
      </c>
      <c r="I2516" s="80">
        <f>F2516/F2519</f>
        <v>0</v>
      </c>
      <c r="K2516"/>
      <c r="L2516"/>
      <c r="M2516"/>
      <c r="N2516"/>
      <c r="O2516"/>
      <c r="P2516"/>
    </row>
    <row r="2517" spans="1:16" s="14" customFormat="1" ht="16.5" customHeight="1">
      <c r="A2517" s="53"/>
      <c r="B2517" s="645" t="s">
        <v>447</v>
      </c>
      <c r="C2517" s="646"/>
      <c r="D2517" s="5">
        <f>D347</f>
        <v>0</v>
      </c>
      <c r="E2517" s="250">
        <v>0</v>
      </c>
      <c r="F2517" s="5">
        <f>F347</f>
        <v>0</v>
      </c>
      <c r="G2517" s="58" t="e">
        <f t="shared" si="214"/>
        <v>#DIV/0!</v>
      </c>
      <c r="H2517" s="114" t="e">
        <f t="shared" si="215"/>
        <v>#DIV/0!</v>
      </c>
      <c r="I2517" s="86">
        <f>F2517/F2519</f>
        <v>0</v>
      </c>
      <c r="K2517"/>
      <c r="L2517"/>
      <c r="M2517"/>
      <c r="N2517"/>
      <c r="O2517"/>
      <c r="P2517"/>
    </row>
    <row r="2518" spans="1:16" s="14" customFormat="1" ht="16.5" customHeight="1">
      <c r="A2518" s="53"/>
      <c r="B2518" s="498"/>
      <c r="C2518" s="501" t="s">
        <v>460</v>
      </c>
      <c r="D2518" s="5">
        <f>D346</f>
        <v>0</v>
      </c>
      <c r="E2518" s="250">
        <v>0</v>
      </c>
      <c r="F2518" s="5">
        <f>F346</f>
        <v>0</v>
      </c>
      <c r="G2518" s="58"/>
      <c r="H2518" s="114"/>
      <c r="I2518" s="86"/>
      <c r="K2518"/>
      <c r="L2518"/>
      <c r="M2518"/>
      <c r="N2518"/>
      <c r="O2518"/>
      <c r="P2518"/>
    </row>
    <row r="2519" spans="1:16" s="14" customFormat="1" ht="16.5" customHeight="1">
      <c r="A2519" s="116"/>
      <c r="B2519" s="635" t="s">
        <v>326</v>
      </c>
      <c r="C2519" s="635"/>
      <c r="D2519" s="416">
        <f>D2515+D2516</f>
        <v>1228</v>
      </c>
      <c r="E2519" s="393">
        <f t="shared" ref="E2519:F2519" si="218">E2515+E2516</f>
        <v>519</v>
      </c>
      <c r="F2519" s="393">
        <f t="shared" si="218"/>
        <v>1311</v>
      </c>
      <c r="G2519" s="108">
        <f t="shared" si="214"/>
        <v>1.0675895765472312</v>
      </c>
      <c r="H2519" s="41">
        <f t="shared" si="215"/>
        <v>2.5260115606936417</v>
      </c>
      <c r="I2519" s="108">
        <f>I2512+I2513+I2514</f>
        <v>1</v>
      </c>
      <c r="K2519"/>
      <c r="L2519"/>
      <c r="M2519"/>
      <c r="N2519"/>
      <c r="O2519"/>
      <c r="P2519"/>
    </row>
    <row r="2520" spans="1:16" s="14" customFormat="1" ht="16.5" customHeight="1">
      <c r="A2520" s="140"/>
      <c r="B2520" s="493"/>
      <c r="C2520" s="493"/>
      <c r="D2520" s="234"/>
      <c r="E2520" s="130"/>
      <c r="F2520" s="131"/>
      <c r="G2520" s="225"/>
      <c r="H2520" s="225"/>
      <c r="I2520" s="357"/>
      <c r="K2520"/>
      <c r="L2520"/>
      <c r="M2520"/>
      <c r="N2520"/>
      <c r="O2520"/>
      <c r="P2520"/>
    </row>
    <row r="2521" spans="1:16" s="14" customFormat="1" ht="16.5" customHeight="1">
      <c r="A2521" s="442"/>
      <c r="B2521" s="647" t="s">
        <v>562</v>
      </c>
      <c r="C2521" s="647"/>
      <c r="D2521" s="647"/>
      <c r="E2521" s="647"/>
      <c r="F2521" s="647"/>
      <c r="G2521" s="647"/>
      <c r="H2521" s="647"/>
      <c r="I2521" s="647"/>
      <c r="K2521"/>
      <c r="L2521"/>
      <c r="M2521"/>
      <c r="N2521"/>
      <c r="O2521"/>
      <c r="P2521"/>
    </row>
    <row r="2522" spans="1:16" s="14" customFormat="1" ht="16.5" customHeight="1">
      <c r="A2522" s="442"/>
      <c r="B2522" s="442"/>
      <c r="C2522" s="442"/>
      <c r="D2522" s="442"/>
      <c r="E2522" s="442"/>
      <c r="F2522" s="442"/>
      <c r="G2522" s="442"/>
      <c r="H2522" s="442"/>
      <c r="I2522" s="442"/>
      <c r="K2522"/>
      <c r="L2522"/>
      <c r="M2522"/>
      <c r="N2522"/>
      <c r="O2522"/>
      <c r="P2522"/>
    </row>
    <row r="2523" spans="1:16" s="14" customFormat="1" ht="16.5" customHeight="1">
      <c r="A2523" s="648" t="s">
        <v>483</v>
      </c>
      <c r="B2523" s="648"/>
      <c r="C2523" s="648"/>
      <c r="D2523" s="648"/>
      <c r="E2523" s="648"/>
      <c r="F2523" s="648"/>
      <c r="G2523" s="648"/>
      <c r="H2523" s="648"/>
      <c r="I2523" s="648"/>
      <c r="K2523"/>
      <c r="L2523"/>
      <c r="M2523"/>
      <c r="N2523"/>
      <c r="O2523"/>
      <c r="P2523"/>
    </row>
    <row r="2524" spans="1:16" s="14" customFormat="1" ht="16.5" customHeight="1">
      <c r="A2524" s="435"/>
      <c r="B2524" s="435"/>
      <c r="C2524" s="435"/>
      <c r="D2524" s="435"/>
      <c r="E2524" s="609" t="s">
        <v>81</v>
      </c>
      <c r="F2524" s="435"/>
      <c r="G2524" s="435"/>
      <c r="H2524" s="435"/>
      <c r="I2524" s="435"/>
      <c r="K2524"/>
      <c r="L2524"/>
      <c r="M2524"/>
      <c r="N2524"/>
      <c r="O2524"/>
      <c r="P2524"/>
    </row>
    <row r="2525" spans="1:16" s="14" customFormat="1" ht="16.5" customHeight="1">
      <c r="A2525" s="161"/>
      <c r="B2525" s="183"/>
      <c r="C2525" s="12"/>
      <c r="D2525" s="450"/>
      <c r="E2525" s="609"/>
      <c r="F2525" s="450"/>
      <c r="G2525" s="161"/>
      <c r="H2525" s="450"/>
      <c r="I2525" s="450"/>
      <c r="K2525"/>
      <c r="L2525"/>
      <c r="M2525"/>
      <c r="N2525"/>
      <c r="O2525"/>
      <c r="P2525"/>
    </row>
    <row r="2526" spans="1:16" s="14" customFormat="1" ht="16.5" customHeight="1">
      <c r="A2526" s="468" t="s">
        <v>44</v>
      </c>
      <c r="B2526" s="610" t="s">
        <v>45</v>
      </c>
      <c r="C2526" s="611"/>
      <c r="D2526" s="332" t="s">
        <v>82</v>
      </c>
      <c r="E2526" s="445" t="s">
        <v>148</v>
      </c>
      <c r="F2526" s="34" t="s">
        <v>83</v>
      </c>
      <c r="G2526" s="614" t="s">
        <v>48</v>
      </c>
      <c r="H2526" s="615"/>
      <c r="I2526" s="616" t="s">
        <v>49</v>
      </c>
      <c r="K2526"/>
      <c r="L2526"/>
      <c r="M2526"/>
      <c r="N2526"/>
      <c r="O2526"/>
      <c r="P2526"/>
    </row>
    <row r="2527" spans="1:16" s="14" customFormat="1" ht="16.5" customHeight="1">
      <c r="A2527" s="484" t="s">
        <v>84</v>
      </c>
      <c r="B2527" s="612"/>
      <c r="C2527" s="613"/>
      <c r="D2527" s="333" t="s">
        <v>568</v>
      </c>
      <c r="E2527" s="35" t="s">
        <v>616</v>
      </c>
      <c r="F2527" s="35" t="s">
        <v>656</v>
      </c>
      <c r="G2527" s="20" t="s">
        <v>51</v>
      </c>
      <c r="H2527" s="20" t="s">
        <v>52</v>
      </c>
      <c r="I2527" s="617"/>
      <c r="K2527"/>
      <c r="L2527"/>
      <c r="M2527"/>
      <c r="N2527"/>
      <c r="O2527"/>
      <c r="P2527"/>
    </row>
    <row r="2528" spans="1:16" s="14" customFormat="1" ht="16.5" customHeight="1">
      <c r="A2528" s="112">
        <v>1</v>
      </c>
      <c r="B2528" s="618">
        <v>2</v>
      </c>
      <c r="C2528" s="619"/>
      <c r="D2528" s="431">
        <v>3</v>
      </c>
      <c r="E2528" s="101">
        <v>4</v>
      </c>
      <c r="F2528" s="101">
        <v>5</v>
      </c>
      <c r="G2528" s="101">
        <v>6</v>
      </c>
      <c r="H2528" s="101">
        <v>7</v>
      </c>
      <c r="I2528" s="112">
        <v>8</v>
      </c>
      <c r="K2528"/>
      <c r="L2528"/>
      <c r="M2528"/>
      <c r="N2528"/>
      <c r="O2528"/>
      <c r="P2528"/>
    </row>
    <row r="2529" spans="1:16" s="14" customFormat="1" ht="16.5" customHeight="1">
      <c r="A2529" s="53">
        <v>111</v>
      </c>
      <c r="B2529" s="624" t="s">
        <v>179</v>
      </c>
      <c r="C2529" s="625"/>
      <c r="D2529" s="5">
        <f>D684</f>
        <v>204794.51</v>
      </c>
      <c r="E2529" s="5">
        <f>E684</f>
        <v>313134.17</v>
      </c>
      <c r="F2529" s="5">
        <f>F684</f>
        <v>246625</v>
      </c>
      <c r="G2529" s="58">
        <f t="shared" ref="G2529:G2534" si="219">F2529/D2529</f>
        <v>1.2042559148680303</v>
      </c>
      <c r="H2529" s="59">
        <f t="shared" ref="H2529:H2534" si="220">F2529/E2529</f>
        <v>0.78760168524565688</v>
      </c>
      <c r="I2529" s="59">
        <f>F2529/F2534</f>
        <v>0.30750399521409694</v>
      </c>
      <c r="K2529"/>
      <c r="L2529"/>
      <c r="M2529"/>
      <c r="N2529"/>
      <c r="O2529"/>
      <c r="P2529"/>
    </row>
    <row r="2530" spans="1:16" s="14" customFormat="1" ht="16.5" customHeight="1">
      <c r="A2530" s="53">
        <v>130</v>
      </c>
      <c r="B2530" s="624" t="s">
        <v>180</v>
      </c>
      <c r="C2530" s="625"/>
      <c r="D2530" s="365">
        <f>D978</f>
        <v>45190.84</v>
      </c>
      <c r="E2530" s="228">
        <f>E978</f>
        <v>334362.82</v>
      </c>
      <c r="F2530" s="365">
        <f>F978</f>
        <v>181202.79</v>
      </c>
      <c r="G2530" s="58">
        <f t="shared" si="219"/>
        <v>4.0097238732451093</v>
      </c>
      <c r="H2530" s="59">
        <f t="shared" si="220"/>
        <v>0.54193462658318292</v>
      </c>
      <c r="I2530" s="59">
        <f>F2530/F2534</f>
        <v>0.22593241507933509</v>
      </c>
      <c r="K2530"/>
      <c r="L2530"/>
      <c r="M2530"/>
      <c r="N2530"/>
      <c r="O2530"/>
      <c r="P2530"/>
    </row>
    <row r="2531" spans="1:16" s="14" customFormat="1" ht="16.5" customHeight="1">
      <c r="A2531" s="53">
        <v>132</v>
      </c>
      <c r="B2531" s="624" t="s">
        <v>181</v>
      </c>
      <c r="C2531" s="625"/>
      <c r="D2531" s="5">
        <f>D1097</f>
        <v>52211.37</v>
      </c>
      <c r="E2531" s="115">
        <f>E1097</f>
        <v>78000</v>
      </c>
      <c r="F2531" s="5">
        <f>F1097</f>
        <v>54664.31</v>
      </c>
      <c r="G2531" s="58">
        <f t="shared" si="219"/>
        <v>1.0469809545315512</v>
      </c>
      <c r="H2531" s="59">
        <f t="shared" si="220"/>
        <v>0.7008244871794872</v>
      </c>
      <c r="I2531" s="59">
        <f>F2531/F2534</f>
        <v>6.8158109358831875E-2</v>
      </c>
      <c r="K2531"/>
      <c r="L2531"/>
      <c r="M2531"/>
      <c r="N2531"/>
      <c r="O2531"/>
      <c r="P2531"/>
    </row>
    <row r="2532" spans="1:16" s="14" customFormat="1" ht="16.5" customHeight="1">
      <c r="A2532" s="53">
        <v>200</v>
      </c>
      <c r="B2532" s="624" t="s">
        <v>182</v>
      </c>
      <c r="C2532" s="625"/>
      <c r="D2532" s="5">
        <f>D1218</f>
        <v>306930</v>
      </c>
      <c r="E2532" s="126">
        <f>E1218</f>
        <v>269870</v>
      </c>
      <c r="F2532" s="5">
        <f>F1218</f>
        <v>189530</v>
      </c>
      <c r="G2532" s="58">
        <f t="shared" si="219"/>
        <v>0.61750236210210796</v>
      </c>
      <c r="H2532" s="59">
        <f t="shared" si="220"/>
        <v>0.70230110794086043</v>
      </c>
      <c r="I2532" s="59">
        <f>F2532/F2534</f>
        <v>0.23631518383346292</v>
      </c>
      <c r="K2532"/>
      <c r="L2532"/>
      <c r="M2532"/>
      <c r="N2532"/>
      <c r="O2532"/>
      <c r="P2532"/>
    </row>
    <row r="2533" spans="1:16" s="14" customFormat="1" ht="16.5" customHeight="1">
      <c r="A2533" s="53">
        <v>300</v>
      </c>
      <c r="B2533" s="624" t="s">
        <v>183</v>
      </c>
      <c r="C2533" s="625"/>
      <c r="D2533" s="5">
        <f>D1335</f>
        <v>153883.38</v>
      </c>
      <c r="E2533" s="5">
        <f>E1335</f>
        <v>630000</v>
      </c>
      <c r="F2533" s="5">
        <f>F1335</f>
        <v>130000</v>
      </c>
      <c r="G2533" s="58">
        <f t="shared" si="219"/>
        <v>0.84479558481234296</v>
      </c>
      <c r="H2533" s="59">
        <f t="shared" si="220"/>
        <v>0.20634920634920634</v>
      </c>
      <c r="I2533" s="59">
        <f>F2533/F2534</f>
        <v>0.16209029651427309</v>
      </c>
      <c r="K2533"/>
      <c r="L2533"/>
      <c r="M2533"/>
      <c r="N2533"/>
      <c r="O2533"/>
      <c r="P2533"/>
    </row>
    <row r="2534" spans="1:16" s="14" customFormat="1" ht="16.5" customHeight="1">
      <c r="A2534" s="116"/>
      <c r="B2534" s="427" t="s">
        <v>80</v>
      </c>
      <c r="C2534" s="428"/>
      <c r="D2534" s="393">
        <f>D2529+D2530+D2531+D2532+D2533</f>
        <v>763010.1</v>
      </c>
      <c r="E2534" s="393">
        <f>E2529+E2530+E2531+E2532+E2533</f>
        <v>1625366.99</v>
      </c>
      <c r="F2534" s="335">
        <f>F2529+F2530+F2531+F2532+F2533</f>
        <v>802022.10000000009</v>
      </c>
      <c r="G2534" s="139">
        <f t="shared" si="219"/>
        <v>1.0511290741760826</v>
      </c>
      <c r="H2534" s="108">
        <f t="shared" si="220"/>
        <v>0.49344062290818402</v>
      </c>
      <c r="I2534" s="144">
        <f>SUM(I2529:I2533)</f>
        <v>0.99999999999999989</v>
      </c>
      <c r="K2534"/>
      <c r="L2534"/>
      <c r="M2534"/>
      <c r="N2534"/>
      <c r="O2534"/>
      <c r="P2534"/>
    </row>
    <row r="2535" spans="1:16" s="14" customFormat="1" ht="16.5" customHeight="1">
      <c r="A2535" s="237"/>
      <c r="B2535" s="237"/>
      <c r="C2535" s="237"/>
      <c r="D2535" s="237"/>
      <c r="E2535" s="237"/>
      <c r="F2535" s="237"/>
      <c r="G2535" s="450"/>
      <c r="H2535" s="453"/>
      <c r="I2535" s="241"/>
      <c r="K2535"/>
      <c r="L2535"/>
      <c r="M2535"/>
      <c r="N2535"/>
      <c r="O2535"/>
      <c r="P2535"/>
    </row>
    <row r="2536" spans="1:16" s="14" customFormat="1" ht="16.5" customHeight="1">
      <c r="A2536" s="623" t="s">
        <v>923</v>
      </c>
      <c r="B2536" s="623"/>
      <c r="C2536" s="623"/>
      <c r="D2536" s="623"/>
      <c r="E2536" s="623"/>
      <c r="F2536" s="623"/>
      <c r="G2536" s="623"/>
      <c r="H2536" s="623"/>
      <c r="I2536" s="623"/>
      <c r="K2536"/>
      <c r="L2536"/>
      <c r="M2536"/>
      <c r="N2536"/>
      <c r="O2536"/>
      <c r="P2536"/>
    </row>
    <row r="2537" spans="1:16" s="14" customFormat="1" ht="16.5" customHeight="1">
      <c r="A2537" s="623" t="s">
        <v>924</v>
      </c>
      <c r="B2537" s="623"/>
      <c r="C2537" s="623"/>
      <c r="D2537" s="623"/>
      <c r="E2537" s="623"/>
      <c r="F2537" s="623"/>
      <c r="G2537" s="623"/>
      <c r="H2537" s="623"/>
      <c r="I2537" s="623"/>
      <c r="K2537"/>
      <c r="L2537"/>
      <c r="M2537"/>
      <c r="N2537"/>
      <c r="O2537"/>
      <c r="P2537"/>
    </row>
    <row r="2538" spans="1:16" s="14" customFormat="1" ht="16.5" customHeight="1">
      <c r="A2538" s="450" t="s">
        <v>925</v>
      </c>
      <c r="B2538" s="450"/>
      <c r="C2538" s="450"/>
      <c r="D2538" s="450"/>
      <c r="E2538" s="450"/>
      <c r="F2538" s="450"/>
      <c r="G2538" s="450"/>
      <c r="H2538" s="450"/>
      <c r="I2538" s="450"/>
      <c r="K2538"/>
      <c r="L2538"/>
      <c r="M2538"/>
      <c r="N2538"/>
      <c r="O2538"/>
      <c r="P2538"/>
    </row>
    <row r="2539" spans="1:16" s="14" customFormat="1" ht="16.5" customHeight="1">
      <c r="A2539" s="622" t="s">
        <v>926</v>
      </c>
      <c r="B2539" s="622"/>
      <c r="C2539" s="622"/>
      <c r="D2539" s="622"/>
      <c r="E2539" s="622"/>
      <c r="F2539" s="622"/>
      <c r="G2539" s="622"/>
      <c r="H2539" s="622"/>
      <c r="I2539" s="622"/>
      <c r="K2539"/>
      <c r="L2539"/>
      <c r="M2539"/>
      <c r="N2539"/>
      <c r="O2539"/>
      <c r="P2539"/>
    </row>
    <row r="2540" spans="1:16" s="14" customFormat="1" ht="16.5" customHeight="1">
      <c r="A2540" s="450" t="s">
        <v>927</v>
      </c>
      <c r="B2540" s="450"/>
      <c r="C2540" s="450"/>
      <c r="D2540" s="450"/>
      <c r="E2540" s="450"/>
      <c r="F2540" s="450"/>
      <c r="G2540" s="450"/>
      <c r="H2540" s="450"/>
      <c r="I2540" s="450"/>
      <c r="K2540"/>
      <c r="L2540"/>
      <c r="M2540"/>
      <c r="N2540"/>
      <c r="O2540"/>
      <c r="P2540"/>
    </row>
    <row r="2541" spans="1:16" s="14" customFormat="1" ht="16.5" customHeight="1">
      <c r="A2541" s="622" t="s">
        <v>928</v>
      </c>
      <c r="B2541" s="622"/>
      <c r="C2541" s="622"/>
      <c r="D2541" s="622"/>
      <c r="E2541" s="622"/>
      <c r="F2541" s="622"/>
      <c r="G2541" s="622"/>
      <c r="H2541" s="622"/>
      <c r="I2541" s="622"/>
      <c r="K2541"/>
      <c r="L2541"/>
      <c r="M2541"/>
      <c r="N2541"/>
      <c r="O2541"/>
      <c r="P2541"/>
    </row>
    <row r="2542" spans="1:16" s="14" customFormat="1" ht="16.5" customHeight="1">
      <c r="A2542" s="622" t="s">
        <v>929</v>
      </c>
      <c r="B2542" s="622"/>
      <c r="C2542" s="622"/>
      <c r="D2542" s="622"/>
      <c r="E2542" s="622"/>
      <c r="F2542" s="622"/>
      <c r="G2542" s="622"/>
      <c r="H2542" s="622"/>
      <c r="I2542" s="622"/>
      <c r="K2542"/>
      <c r="L2542"/>
      <c r="M2542"/>
      <c r="N2542"/>
      <c r="O2542"/>
      <c r="P2542"/>
    </row>
    <row r="2543" spans="1:16" s="14" customFormat="1" ht="16.5" customHeight="1">
      <c r="A2543" s="640" t="s">
        <v>930</v>
      </c>
      <c r="B2543" s="640"/>
      <c r="C2543" s="640"/>
      <c r="D2543" s="640"/>
      <c r="E2543" s="640"/>
      <c r="F2543" s="640"/>
      <c r="G2543" s="640"/>
      <c r="H2543" s="640"/>
      <c r="I2543" s="640"/>
      <c r="K2543"/>
      <c r="L2543"/>
      <c r="M2543"/>
      <c r="N2543"/>
      <c r="O2543"/>
      <c r="P2543"/>
    </row>
    <row r="2544" spans="1:16" s="14" customFormat="1" ht="16.5" customHeight="1">
      <c r="A2544" s="622" t="s">
        <v>931</v>
      </c>
      <c r="B2544" s="622"/>
      <c r="C2544" s="622"/>
      <c r="D2544" s="622"/>
      <c r="E2544" s="622"/>
      <c r="F2544" s="622"/>
      <c r="G2544" s="622"/>
      <c r="H2544" s="622"/>
      <c r="I2544" s="622"/>
      <c r="K2544"/>
      <c r="L2544"/>
      <c r="M2544"/>
      <c r="N2544"/>
      <c r="O2544"/>
      <c r="P2544"/>
    </row>
    <row r="2545" spans="1:16" s="14" customFormat="1" ht="16.5" customHeight="1">
      <c r="A2545" s="629" t="s">
        <v>932</v>
      </c>
      <c r="B2545" s="629"/>
      <c r="C2545" s="629"/>
      <c r="D2545" s="629"/>
      <c r="E2545" s="629"/>
      <c r="F2545" s="629"/>
      <c r="G2545" s="629"/>
      <c r="H2545" s="629"/>
      <c r="I2545" s="629"/>
      <c r="K2545"/>
      <c r="L2545"/>
      <c r="M2545"/>
      <c r="N2545"/>
      <c r="O2545"/>
      <c r="P2545"/>
    </row>
    <row r="2546" spans="1:16" s="14" customFormat="1" ht="16.5" customHeight="1">
      <c r="A2546" s="629" t="s">
        <v>933</v>
      </c>
      <c r="B2546" s="629"/>
      <c r="C2546" s="629"/>
      <c r="D2546" s="629"/>
      <c r="E2546" s="629"/>
      <c r="F2546" s="629"/>
      <c r="G2546" s="629"/>
      <c r="H2546" s="629"/>
      <c r="I2546" s="629"/>
      <c r="K2546"/>
      <c r="L2546"/>
      <c r="M2546"/>
      <c r="N2546"/>
      <c r="O2546"/>
      <c r="P2546"/>
    </row>
    <row r="2547" spans="1:16" s="14" customFormat="1" ht="16.5" customHeight="1">
      <c r="A2547" s="450"/>
      <c r="B2547" s="450" t="s">
        <v>934</v>
      </c>
      <c r="C2547" s="450"/>
      <c r="D2547" s="450"/>
      <c r="E2547" s="450"/>
      <c r="F2547" s="450"/>
      <c r="G2547" s="450"/>
      <c r="H2547" s="450"/>
      <c r="I2547" s="450"/>
      <c r="K2547"/>
      <c r="L2547"/>
      <c r="M2547"/>
      <c r="N2547"/>
      <c r="O2547"/>
      <c r="P2547"/>
    </row>
    <row r="2548" spans="1:16" s="14" customFormat="1" ht="16.5" customHeight="1">
      <c r="A2548" s="439" t="s">
        <v>935</v>
      </c>
      <c r="B2548" s="439"/>
      <c r="C2548" s="439"/>
      <c r="D2548" s="439"/>
      <c r="E2548" s="439"/>
      <c r="F2548" s="439"/>
      <c r="G2548" s="439"/>
      <c r="H2548" s="439"/>
      <c r="I2548" s="439"/>
      <c r="K2548"/>
      <c r="L2548"/>
      <c r="M2548"/>
      <c r="N2548"/>
      <c r="O2548"/>
      <c r="P2548"/>
    </row>
    <row r="2549" spans="1:16" s="14" customFormat="1" ht="16.5" customHeight="1">
      <c r="A2549" s="439"/>
      <c r="B2549" s="439"/>
      <c r="C2549" s="439"/>
      <c r="D2549" s="439"/>
      <c r="E2549" s="439"/>
      <c r="F2549" s="439"/>
      <c r="G2549" s="439"/>
      <c r="H2549" s="439"/>
      <c r="I2549" s="241"/>
      <c r="K2549"/>
      <c r="L2549"/>
      <c r="M2549"/>
      <c r="N2549"/>
      <c r="O2549"/>
      <c r="P2549"/>
    </row>
    <row r="2550" spans="1:16" s="14" customFormat="1" ht="16.5" customHeight="1">
      <c r="A2550" s="439"/>
      <c r="B2550" s="439"/>
      <c r="C2550" s="439"/>
      <c r="D2550" s="439"/>
      <c r="E2550" s="439"/>
      <c r="F2550" s="439"/>
      <c r="G2550" s="439"/>
      <c r="H2550" s="439"/>
      <c r="I2550" s="241"/>
      <c r="K2550"/>
      <c r="L2550"/>
      <c r="M2550"/>
      <c r="N2550"/>
      <c r="O2550"/>
      <c r="P2550"/>
    </row>
    <row r="2551" spans="1:16" s="14" customFormat="1" ht="16.5" customHeight="1">
      <c r="A2551" s="439"/>
      <c r="B2551" s="439"/>
      <c r="C2551" s="439"/>
      <c r="D2551" s="439"/>
      <c r="E2551" s="439"/>
      <c r="F2551" s="439"/>
      <c r="G2551" s="439"/>
      <c r="H2551" s="439"/>
      <c r="I2551" s="241"/>
      <c r="K2551"/>
      <c r="L2551"/>
      <c r="M2551"/>
      <c r="N2551"/>
      <c r="O2551"/>
      <c r="P2551"/>
    </row>
    <row r="2552" spans="1:16" s="14" customFormat="1" ht="16.5" customHeight="1">
      <c r="A2552" s="439"/>
      <c r="B2552" s="439"/>
      <c r="C2552" s="439"/>
      <c r="D2552" s="439"/>
      <c r="E2552" s="439"/>
      <c r="F2552" s="439"/>
      <c r="G2552" s="439"/>
      <c r="H2552" s="439"/>
      <c r="I2552" s="241"/>
      <c r="K2552"/>
      <c r="L2552"/>
      <c r="M2552"/>
      <c r="N2552"/>
      <c r="O2552"/>
      <c r="P2552"/>
    </row>
    <row r="2553" spans="1:16" s="14" customFormat="1" ht="16.5" customHeight="1">
      <c r="A2553" s="439"/>
      <c r="B2553" s="439"/>
      <c r="C2553" s="439"/>
      <c r="D2553" s="439"/>
      <c r="E2553" s="439"/>
      <c r="F2553" s="439"/>
      <c r="G2553" s="439"/>
      <c r="H2553" s="439"/>
      <c r="I2553" s="241"/>
      <c r="K2553"/>
      <c r="L2553"/>
      <c r="M2553"/>
      <c r="N2553"/>
      <c r="O2553"/>
      <c r="P2553"/>
    </row>
    <row r="2554" spans="1:16" s="14" customFormat="1" ht="16.5" customHeight="1">
      <c r="A2554" s="439"/>
      <c r="B2554" s="439"/>
      <c r="C2554" s="439"/>
      <c r="D2554" s="439"/>
      <c r="E2554" s="439"/>
      <c r="F2554" s="439"/>
      <c r="G2554" s="439"/>
      <c r="H2554" s="439"/>
      <c r="I2554" s="241"/>
      <c r="K2554"/>
      <c r="L2554"/>
      <c r="M2554"/>
      <c r="N2554"/>
      <c r="O2554"/>
      <c r="P2554"/>
    </row>
    <row r="2555" spans="1:16" s="14" customFormat="1" ht="16.5" customHeight="1">
      <c r="A2555" s="439"/>
      <c r="B2555" s="439"/>
      <c r="C2555" s="439"/>
      <c r="D2555" s="439"/>
      <c r="E2555" s="439"/>
      <c r="F2555" s="439"/>
      <c r="G2555" s="439"/>
      <c r="H2555" s="439"/>
      <c r="I2555" s="241"/>
      <c r="K2555"/>
      <c r="L2555"/>
      <c r="M2555"/>
      <c r="N2555"/>
      <c r="O2555"/>
      <c r="P2555"/>
    </row>
    <row r="2556" spans="1:16" s="14" customFormat="1" ht="16.5" customHeight="1">
      <c r="A2556" s="439"/>
      <c r="B2556" s="439"/>
      <c r="C2556" s="439"/>
      <c r="D2556" s="439"/>
      <c r="E2556" s="439"/>
      <c r="F2556" s="439"/>
      <c r="G2556" s="439"/>
      <c r="H2556" s="439"/>
      <c r="I2556" s="241"/>
      <c r="K2556"/>
      <c r="L2556"/>
      <c r="M2556"/>
      <c r="N2556"/>
      <c r="O2556"/>
      <c r="P2556"/>
    </row>
    <row r="2557" spans="1:16" s="14" customFormat="1" ht="16.5" customHeight="1">
      <c r="A2557" s="439"/>
      <c r="B2557" s="439"/>
      <c r="C2557" s="439"/>
      <c r="D2557" s="439"/>
      <c r="E2557" s="439"/>
      <c r="F2557" s="439"/>
      <c r="G2557" s="439"/>
      <c r="H2557" s="439"/>
      <c r="I2557" s="235">
        <v>43</v>
      </c>
      <c r="K2557"/>
      <c r="L2557"/>
      <c r="M2557"/>
      <c r="N2557"/>
      <c r="O2557"/>
      <c r="P2557"/>
    </row>
    <row r="2558" spans="1:16" s="14" customFormat="1" ht="16.5" customHeight="1">
      <c r="A2558" s="439"/>
      <c r="B2558" s="439"/>
      <c r="C2558" s="439"/>
      <c r="D2558" s="439"/>
      <c r="E2558" s="439"/>
      <c r="F2558" s="439"/>
      <c r="G2558" s="439"/>
      <c r="H2558" s="439"/>
      <c r="I2558" s="241"/>
      <c r="K2558"/>
      <c r="L2558"/>
      <c r="M2558"/>
      <c r="N2558"/>
      <c r="O2558"/>
      <c r="P2558"/>
    </row>
    <row r="2559" spans="1:16" s="14" customFormat="1" ht="16.5" customHeight="1">
      <c r="A2559" s="439"/>
      <c r="B2559" s="439"/>
      <c r="C2559" s="439"/>
      <c r="D2559" s="439"/>
      <c r="E2559" s="439"/>
      <c r="F2559" s="439"/>
      <c r="G2559" s="439"/>
      <c r="H2559" s="439"/>
      <c r="I2559" s="241"/>
      <c r="K2559"/>
      <c r="L2559"/>
      <c r="M2559"/>
      <c r="N2559"/>
      <c r="O2559"/>
      <c r="P2559"/>
    </row>
    <row r="2560" spans="1:16" s="14" customFormat="1" ht="16.5" customHeight="1">
      <c r="A2560" s="260"/>
      <c r="B2560" s="7" t="s">
        <v>383</v>
      </c>
      <c r="C2560" s="260"/>
      <c r="D2560" s="260"/>
      <c r="E2560" s="260"/>
      <c r="F2560" s="260"/>
      <c r="G2560" s="260"/>
      <c r="H2560" s="260"/>
      <c r="I2560" s="439"/>
      <c r="K2560"/>
      <c r="L2560"/>
      <c r="M2560"/>
      <c r="N2560"/>
      <c r="O2560"/>
      <c r="P2560"/>
    </row>
    <row r="2561" spans="1:16" s="14" customFormat="1" ht="16.5" customHeight="1">
      <c r="A2561" s="260"/>
      <c r="B2561" s="260"/>
      <c r="C2561" s="260"/>
      <c r="D2561" s="260"/>
      <c r="E2561" s="260"/>
      <c r="F2561" s="260"/>
      <c r="G2561" s="260"/>
      <c r="H2561" s="260"/>
      <c r="I2561" s="439"/>
      <c r="K2561"/>
      <c r="L2561"/>
      <c r="M2561"/>
      <c r="N2561"/>
      <c r="O2561"/>
      <c r="P2561"/>
    </row>
    <row r="2562" spans="1:16" s="14" customFormat="1" ht="16.5" customHeight="1">
      <c r="A2562" s="628" t="s">
        <v>591</v>
      </c>
      <c r="B2562" s="628"/>
      <c r="C2562" s="628"/>
      <c r="D2562" s="628"/>
      <c r="E2562" s="628"/>
      <c r="F2562" s="628"/>
      <c r="G2562" s="628"/>
      <c r="H2562" s="628"/>
      <c r="I2562" s="439"/>
      <c r="K2562"/>
      <c r="L2562"/>
      <c r="M2562"/>
      <c r="N2562"/>
      <c r="O2562"/>
      <c r="P2562"/>
    </row>
    <row r="2563" spans="1:16" s="14" customFormat="1" ht="16.5" customHeight="1">
      <c r="A2563" s="439"/>
      <c r="B2563" s="439"/>
      <c r="C2563" s="439"/>
      <c r="D2563" s="439"/>
      <c r="E2563" s="439"/>
      <c r="F2563" s="439"/>
      <c r="G2563" s="439"/>
      <c r="H2563" s="439"/>
      <c r="I2563" s="439"/>
      <c r="K2563"/>
      <c r="L2563"/>
      <c r="M2563"/>
      <c r="N2563"/>
      <c r="O2563"/>
      <c r="P2563"/>
    </row>
    <row r="2564" spans="1:16" s="14" customFormat="1" ht="16.5" customHeight="1">
      <c r="A2564" s="439"/>
      <c r="B2564" s="439" t="s">
        <v>484</v>
      </c>
      <c r="C2564" s="439"/>
      <c r="D2564" s="439"/>
      <c r="E2564" s="439"/>
      <c r="F2564" s="439"/>
      <c r="G2564" s="439"/>
      <c r="H2564" s="439"/>
      <c r="I2564" s="439"/>
      <c r="K2564"/>
      <c r="L2564"/>
      <c r="M2564"/>
      <c r="N2564"/>
      <c r="O2564"/>
      <c r="P2564"/>
    </row>
    <row r="2565" spans="1:16" s="14" customFormat="1" ht="16.5" customHeight="1">
      <c r="A2565" s="450"/>
      <c r="B2565" s="450"/>
      <c r="C2565" s="273"/>
      <c r="D2565" s="637" t="s">
        <v>81</v>
      </c>
      <c r="E2565" s="637"/>
      <c r="F2565" s="637"/>
      <c r="G2565" s="450"/>
      <c r="H2565" s="209"/>
      <c r="I2565" s="439"/>
      <c r="K2565"/>
      <c r="L2565"/>
      <c r="M2565"/>
      <c r="N2565"/>
      <c r="O2565"/>
      <c r="P2565"/>
    </row>
    <row r="2566" spans="1:16" s="14" customFormat="1" ht="16.5" customHeight="1">
      <c r="A2566" s="450"/>
      <c r="B2566" s="450"/>
      <c r="C2566" s="273"/>
      <c r="D2566" s="273"/>
      <c r="E2566" s="273"/>
      <c r="F2566" s="273"/>
      <c r="G2566" s="450"/>
      <c r="H2566" s="209"/>
      <c r="I2566" s="439"/>
      <c r="K2566"/>
      <c r="L2566"/>
      <c r="M2566"/>
      <c r="N2566"/>
      <c r="O2566"/>
      <c r="P2566"/>
    </row>
    <row r="2567" spans="1:16" s="14" customFormat="1" ht="16.5" customHeight="1">
      <c r="A2567" s="468" t="s">
        <v>44</v>
      </c>
      <c r="B2567" s="610" t="s">
        <v>45</v>
      </c>
      <c r="C2567" s="611"/>
      <c r="D2567" s="332" t="s">
        <v>82</v>
      </c>
      <c r="E2567" s="445" t="s">
        <v>148</v>
      </c>
      <c r="F2567" s="34" t="s">
        <v>83</v>
      </c>
      <c r="G2567" s="614" t="s">
        <v>48</v>
      </c>
      <c r="H2567" s="615"/>
      <c r="I2567" s="638" t="s">
        <v>150</v>
      </c>
      <c r="K2567"/>
      <c r="L2567"/>
      <c r="M2567"/>
      <c r="N2567"/>
      <c r="O2567"/>
      <c r="P2567"/>
    </row>
    <row r="2568" spans="1:16" s="14" customFormat="1" ht="16.5" customHeight="1">
      <c r="A2568" s="484" t="s">
        <v>384</v>
      </c>
      <c r="B2568" s="612"/>
      <c r="C2568" s="613"/>
      <c r="D2568" s="333" t="s">
        <v>568</v>
      </c>
      <c r="E2568" s="35" t="s">
        <v>616</v>
      </c>
      <c r="F2568" s="35" t="s">
        <v>656</v>
      </c>
      <c r="G2568" s="20" t="s">
        <v>51</v>
      </c>
      <c r="H2568" s="294" t="s">
        <v>52</v>
      </c>
      <c r="I2568" s="639"/>
      <c r="K2568"/>
      <c r="L2568"/>
      <c r="M2568"/>
      <c r="N2568"/>
      <c r="O2568"/>
      <c r="P2568"/>
    </row>
    <row r="2569" spans="1:16" s="14" customFormat="1" ht="16.5" customHeight="1">
      <c r="A2569" s="103">
        <v>1</v>
      </c>
      <c r="B2569" s="618">
        <v>2</v>
      </c>
      <c r="C2569" s="619"/>
      <c r="D2569" s="101">
        <v>3</v>
      </c>
      <c r="E2569" s="102">
        <v>4</v>
      </c>
      <c r="F2569" s="101">
        <v>5</v>
      </c>
      <c r="G2569" s="101">
        <v>6</v>
      </c>
      <c r="H2569" s="101">
        <v>7</v>
      </c>
      <c r="I2569" s="295">
        <v>8</v>
      </c>
      <c r="K2569"/>
      <c r="L2569"/>
      <c r="M2569"/>
      <c r="N2569"/>
      <c r="O2569"/>
      <c r="P2569"/>
    </row>
    <row r="2570" spans="1:16" s="14" customFormat="1" ht="16.5" customHeight="1">
      <c r="A2570" s="53">
        <v>111</v>
      </c>
      <c r="B2570" s="636" t="s">
        <v>179</v>
      </c>
      <c r="C2570" s="636"/>
      <c r="D2570" s="5">
        <f>D685</f>
        <v>116291.75</v>
      </c>
      <c r="E2570" s="5">
        <f>E685</f>
        <v>195021.19</v>
      </c>
      <c r="F2570" s="5">
        <f>F685</f>
        <v>140167.89000000001</v>
      </c>
      <c r="G2570" s="58">
        <f t="shared" ref="G2570:G2575" si="221">F2570/D2570</f>
        <v>1.2053124146811791</v>
      </c>
      <c r="H2570" s="114">
        <f t="shared" ref="H2570:H2575" si="222">F2570/E2570</f>
        <v>0.71873159014156363</v>
      </c>
      <c r="I2570" s="282">
        <f>F2570/F2575</f>
        <v>0.91702634830319441</v>
      </c>
      <c r="J2570" s="435"/>
      <c r="K2570"/>
      <c r="L2570"/>
      <c r="M2570"/>
      <c r="N2570"/>
      <c r="O2570"/>
      <c r="P2570"/>
    </row>
    <row r="2571" spans="1:16" s="14" customFormat="1" ht="16.5" customHeight="1">
      <c r="A2571" s="53">
        <v>130</v>
      </c>
      <c r="B2571" s="636" t="s">
        <v>180</v>
      </c>
      <c r="C2571" s="636"/>
      <c r="D2571" s="373">
        <f>D979</f>
        <v>12686.35</v>
      </c>
      <c r="E2571" s="228">
        <f>E979</f>
        <v>17704</v>
      </c>
      <c r="F2571" s="373">
        <f>F979</f>
        <v>9106.59</v>
      </c>
      <c r="G2571" s="58">
        <f t="shared" si="221"/>
        <v>0.7178258521954699</v>
      </c>
      <c r="H2571" s="114">
        <f t="shared" si="222"/>
        <v>0.51438036601897874</v>
      </c>
      <c r="I2571" s="282">
        <f>F2571/F2575</f>
        <v>5.9578431074295168E-2</v>
      </c>
      <c r="J2571" s="450"/>
      <c r="K2571"/>
      <c r="L2571"/>
      <c r="M2571"/>
      <c r="N2571"/>
      <c r="O2571"/>
      <c r="P2571"/>
    </row>
    <row r="2572" spans="1:16" s="14" customFormat="1" ht="16.5" customHeight="1">
      <c r="A2572" s="53">
        <v>132</v>
      </c>
      <c r="B2572" s="636" t="s">
        <v>181</v>
      </c>
      <c r="C2572" s="636"/>
      <c r="D2572" s="5">
        <f>D1098</f>
        <v>2824.9</v>
      </c>
      <c r="E2572" s="115">
        <f>E1098</f>
        <v>5000</v>
      </c>
      <c r="F2572" s="5">
        <f>F1098</f>
        <v>3575.97</v>
      </c>
      <c r="G2572" s="58">
        <f t="shared" si="221"/>
        <v>1.2658748982264858</v>
      </c>
      <c r="H2572" s="114">
        <f t="shared" si="222"/>
        <v>0.715194</v>
      </c>
      <c r="I2572" s="282">
        <f>F2572/F2575</f>
        <v>2.339522062251043E-2</v>
      </c>
      <c r="K2572"/>
      <c r="L2572"/>
      <c r="M2572"/>
      <c r="N2572"/>
      <c r="O2572"/>
      <c r="P2572"/>
    </row>
    <row r="2573" spans="1:16" s="14" customFormat="1" ht="16.5" customHeight="1">
      <c r="A2573" s="53">
        <v>200</v>
      </c>
      <c r="B2573" s="636" t="s">
        <v>182</v>
      </c>
      <c r="C2573" s="636"/>
      <c r="D2573" s="5">
        <f>D1219</f>
        <v>13500</v>
      </c>
      <c r="E2573" s="126">
        <f>E1219</f>
        <v>49647</v>
      </c>
      <c r="F2573" s="5">
        <f>F1219</f>
        <v>0</v>
      </c>
      <c r="G2573" s="58">
        <f t="shared" si="221"/>
        <v>0</v>
      </c>
      <c r="H2573" s="114">
        <f t="shared" si="222"/>
        <v>0</v>
      </c>
      <c r="I2573" s="282">
        <f>F2573/F2575</f>
        <v>0</v>
      </c>
      <c r="K2573"/>
      <c r="L2573"/>
      <c r="M2573"/>
      <c r="N2573"/>
      <c r="O2573"/>
      <c r="P2573"/>
    </row>
    <row r="2574" spans="1:16" s="14" customFormat="1" ht="16.5" customHeight="1">
      <c r="A2574" s="53">
        <v>300</v>
      </c>
      <c r="B2574" s="636" t="s">
        <v>183</v>
      </c>
      <c r="C2574" s="636"/>
      <c r="D2574" s="5">
        <v>0</v>
      </c>
      <c r="E2574" s="5">
        <f>0+0</f>
        <v>0</v>
      </c>
      <c r="F2574" s="5">
        <v>0</v>
      </c>
      <c r="G2574" s="58" t="e">
        <f t="shared" si="221"/>
        <v>#DIV/0!</v>
      </c>
      <c r="H2574" s="114" t="e">
        <f t="shared" si="222"/>
        <v>#DIV/0!</v>
      </c>
      <c r="I2574" s="282">
        <f>F2574/F2575</f>
        <v>0</v>
      </c>
      <c r="K2574"/>
      <c r="L2574"/>
      <c r="M2574"/>
      <c r="N2574"/>
      <c r="O2574"/>
      <c r="P2574"/>
    </row>
    <row r="2575" spans="1:16" s="14" customFormat="1" ht="19.5" customHeight="1">
      <c r="A2575" s="116"/>
      <c r="B2575" s="635" t="s">
        <v>80</v>
      </c>
      <c r="C2575" s="635"/>
      <c r="D2575" s="393">
        <f>D2570+D2571+D2572+D2573+D2574</f>
        <v>145303</v>
      </c>
      <c r="E2575" s="393">
        <f>E2570+E2571+E2572+E2573+E2574</f>
        <v>267372.19</v>
      </c>
      <c r="F2575" s="335">
        <f>F2570+F2571+F2572+F2573+F2574</f>
        <v>152850.45000000001</v>
      </c>
      <c r="G2575" s="118">
        <f t="shared" si="221"/>
        <v>1.0519428366929795</v>
      </c>
      <c r="H2575" s="108">
        <f t="shared" si="222"/>
        <v>0.57167669532123</v>
      </c>
      <c r="I2575" s="41">
        <f>I2570+I2571+I2572+I2573+I2574</f>
        <v>1</v>
      </c>
      <c r="K2575"/>
      <c r="L2575"/>
      <c r="M2575"/>
      <c r="N2575"/>
      <c r="O2575"/>
      <c r="P2575"/>
    </row>
    <row r="2576" spans="1:16" s="14" customFormat="1" ht="16.5" customHeight="1">
      <c r="A2576" s="237"/>
      <c r="B2576" s="237"/>
      <c r="C2576" s="237"/>
      <c r="D2576" s="237"/>
      <c r="E2576" s="237"/>
      <c r="F2576" s="237"/>
      <c r="G2576" s="450"/>
      <c r="I2576" s="439"/>
      <c r="K2576"/>
      <c r="L2576"/>
      <c r="M2576"/>
      <c r="N2576"/>
      <c r="O2576"/>
      <c r="P2576"/>
    </row>
    <row r="2577" spans="1:16" s="14" customFormat="1" ht="16.5" customHeight="1">
      <c r="A2577" s="623" t="s">
        <v>936</v>
      </c>
      <c r="B2577" s="623"/>
      <c r="C2577" s="623"/>
      <c r="D2577" s="623"/>
      <c r="E2577" s="623"/>
      <c r="F2577" s="623"/>
      <c r="G2577" s="623"/>
      <c r="H2577" s="623"/>
      <c r="I2577" s="623"/>
      <c r="K2577"/>
      <c r="L2577"/>
      <c r="M2577"/>
      <c r="N2577"/>
      <c r="O2577"/>
      <c r="P2577"/>
    </row>
    <row r="2578" spans="1:16" s="14" customFormat="1" ht="16.5" customHeight="1">
      <c r="A2578" s="450"/>
      <c r="B2578" s="450" t="s">
        <v>937</v>
      </c>
      <c r="C2578" s="450"/>
      <c r="D2578" s="450"/>
      <c r="E2578" s="450"/>
      <c r="F2578" s="450"/>
      <c r="G2578" s="450"/>
      <c r="H2578" s="450"/>
      <c r="I2578" s="450"/>
      <c r="K2578"/>
      <c r="L2578"/>
      <c r="M2578"/>
      <c r="N2578"/>
      <c r="O2578"/>
      <c r="P2578"/>
    </row>
    <row r="2579" spans="1:16" s="14" customFormat="1" ht="16.5" customHeight="1">
      <c r="A2579" s="450"/>
      <c r="B2579" s="435" t="s">
        <v>938</v>
      </c>
      <c r="C2579" s="435"/>
      <c r="D2579" s="435"/>
      <c r="E2579" s="435"/>
      <c r="F2579" s="435"/>
      <c r="G2579" s="435"/>
      <c r="H2579" s="435"/>
      <c r="I2579" s="435"/>
      <c r="K2579"/>
      <c r="L2579"/>
      <c r="M2579"/>
      <c r="N2579"/>
      <c r="O2579"/>
      <c r="P2579"/>
    </row>
    <row r="2580" spans="1:16" s="14" customFormat="1" ht="16.5" customHeight="1">
      <c r="A2580" s="450"/>
      <c r="B2580" s="450" t="s">
        <v>939</v>
      </c>
      <c r="C2580" s="450"/>
      <c r="D2580" s="450"/>
      <c r="E2580" s="450"/>
      <c r="F2580" s="450"/>
      <c r="G2580" s="450"/>
      <c r="H2580" s="450"/>
      <c r="I2580" s="450"/>
      <c r="K2580"/>
      <c r="L2580"/>
      <c r="M2580"/>
      <c r="N2580"/>
      <c r="O2580"/>
      <c r="P2580"/>
    </row>
    <row r="2581" spans="1:16" s="14" customFormat="1" ht="16.5" customHeight="1">
      <c r="A2581" s="450" t="s">
        <v>940</v>
      </c>
      <c r="B2581" s="450"/>
      <c r="C2581" s="450"/>
      <c r="D2581" s="450"/>
      <c r="E2581" s="450"/>
      <c r="F2581" s="450"/>
      <c r="G2581" s="450"/>
      <c r="H2581" s="450"/>
      <c r="I2581" s="450"/>
      <c r="K2581"/>
      <c r="L2581"/>
      <c r="M2581"/>
      <c r="N2581"/>
      <c r="O2581"/>
      <c r="P2581"/>
    </row>
    <row r="2582" spans="1:16" s="14" customFormat="1" ht="16.5" customHeight="1">
      <c r="A2582" s="450"/>
      <c r="B2582" s="450" t="s">
        <v>941</v>
      </c>
      <c r="C2582" s="450"/>
      <c r="D2582" s="450"/>
      <c r="E2582" s="450"/>
      <c r="F2582" s="450"/>
      <c r="G2582" s="450"/>
      <c r="H2582" s="450"/>
      <c r="I2582" s="450"/>
      <c r="K2582"/>
      <c r="L2582"/>
      <c r="M2582"/>
      <c r="N2582"/>
      <c r="O2582"/>
      <c r="P2582"/>
    </row>
    <row r="2583" spans="1:16" s="14" customFormat="1" ht="16.5" customHeight="1">
      <c r="A2583" s="450"/>
      <c r="B2583" s="450"/>
      <c r="C2583" s="450"/>
      <c r="D2583" s="450"/>
      <c r="E2583" s="450"/>
      <c r="F2583" s="450"/>
      <c r="G2583" s="450"/>
      <c r="H2583" s="450"/>
      <c r="I2583" s="450"/>
      <c r="K2583"/>
      <c r="L2583"/>
      <c r="M2583"/>
      <c r="N2583"/>
      <c r="O2583"/>
      <c r="P2583"/>
    </row>
    <row r="2584" spans="1:16" s="14" customFormat="1" ht="16.5" customHeight="1">
      <c r="A2584" s="450"/>
      <c r="B2584" s="450"/>
      <c r="C2584" s="450"/>
      <c r="D2584" s="450"/>
      <c r="E2584" s="450"/>
      <c r="F2584" s="450"/>
      <c r="G2584" s="450"/>
      <c r="H2584" s="450"/>
      <c r="I2584" s="450"/>
      <c r="K2584"/>
      <c r="L2584"/>
      <c r="M2584"/>
      <c r="N2584"/>
      <c r="O2584"/>
      <c r="P2584"/>
    </row>
    <row r="2585" spans="1:16" s="14" customFormat="1" ht="16.5" customHeight="1">
      <c r="A2585" s="450"/>
      <c r="B2585" s="450"/>
      <c r="C2585" s="450"/>
      <c r="D2585" s="450"/>
      <c r="E2585" s="450"/>
      <c r="F2585" s="450"/>
      <c r="G2585" s="450"/>
      <c r="H2585" s="450"/>
      <c r="I2585" s="450"/>
      <c r="K2585"/>
      <c r="L2585"/>
      <c r="M2585"/>
      <c r="N2585"/>
      <c r="O2585"/>
      <c r="P2585"/>
    </row>
    <row r="2586" spans="1:16" s="14" customFormat="1" ht="16.5" customHeight="1">
      <c r="A2586" s="450"/>
      <c r="B2586" s="450"/>
      <c r="C2586" s="450"/>
      <c r="D2586" s="450"/>
      <c r="E2586" s="450"/>
      <c r="F2586" s="450"/>
      <c r="G2586" s="450"/>
      <c r="H2586" s="450"/>
      <c r="I2586" s="450"/>
      <c r="K2586"/>
      <c r="L2586"/>
      <c r="M2586"/>
      <c r="N2586"/>
      <c r="O2586"/>
      <c r="P2586"/>
    </row>
    <row r="2587" spans="1:16" s="14" customFormat="1" ht="16.5" customHeight="1">
      <c r="A2587" s="450"/>
      <c r="B2587" s="450"/>
      <c r="C2587" s="450"/>
      <c r="D2587" s="450"/>
      <c r="E2587" s="450"/>
      <c r="F2587" s="450"/>
      <c r="G2587" s="450"/>
      <c r="H2587" s="450"/>
      <c r="I2587" s="450"/>
      <c r="K2587"/>
      <c r="L2587"/>
      <c r="M2587"/>
      <c r="N2587"/>
      <c r="O2587"/>
      <c r="P2587"/>
    </row>
    <row r="2588" spans="1:16" s="14" customFormat="1" ht="16.5" customHeight="1">
      <c r="A2588" s="450"/>
      <c r="B2588" s="450"/>
      <c r="C2588" s="450"/>
      <c r="D2588" s="450"/>
      <c r="E2588" s="450"/>
      <c r="F2588" s="450"/>
      <c r="G2588" s="450"/>
      <c r="H2588" s="450"/>
      <c r="I2588" s="450"/>
      <c r="K2588"/>
      <c r="L2588"/>
      <c r="M2588"/>
      <c r="N2588"/>
      <c r="O2588"/>
      <c r="P2588"/>
    </row>
    <row r="2589" spans="1:16" s="14" customFormat="1" ht="16.5" customHeight="1">
      <c r="A2589" s="450"/>
      <c r="B2589" s="450"/>
      <c r="C2589" s="450"/>
      <c r="D2589" s="450"/>
      <c r="E2589" s="450"/>
      <c r="F2589" s="450"/>
      <c r="G2589" s="450"/>
      <c r="H2589" s="450"/>
      <c r="I2589" s="450"/>
      <c r="K2589"/>
      <c r="L2589"/>
      <c r="M2589"/>
      <c r="N2589"/>
      <c r="O2589"/>
      <c r="P2589"/>
    </row>
    <row r="2590" spans="1:16" s="14" customFormat="1" ht="16.5" customHeight="1">
      <c r="A2590" s="450"/>
      <c r="B2590" s="450"/>
      <c r="C2590" s="450"/>
      <c r="D2590" s="450"/>
      <c r="E2590" s="450"/>
      <c r="F2590" s="450"/>
      <c r="G2590" s="450"/>
      <c r="H2590" s="450"/>
      <c r="I2590" s="450"/>
      <c r="K2590"/>
      <c r="L2590"/>
      <c r="M2590"/>
      <c r="N2590"/>
      <c r="O2590"/>
      <c r="P2590"/>
    </row>
    <row r="2591" spans="1:16" s="14" customFormat="1" ht="16.5" customHeight="1">
      <c r="A2591" s="450"/>
      <c r="B2591" s="450"/>
      <c r="C2591" s="450"/>
      <c r="D2591" s="450"/>
      <c r="E2591" s="450"/>
      <c r="F2591" s="450"/>
      <c r="G2591" s="450"/>
      <c r="H2591" s="450"/>
      <c r="I2591" s="450"/>
      <c r="K2591"/>
      <c r="L2591"/>
      <c r="M2591"/>
      <c r="N2591"/>
      <c r="O2591"/>
      <c r="P2591"/>
    </row>
    <row r="2592" spans="1:16" s="14" customFormat="1" ht="16.5" customHeight="1">
      <c r="A2592" s="450"/>
      <c r="B2592" s="450"/>
      <c r="C2592" s="450"/>
      <c r="D2592" s="450"/>
      <c r="E2592" s="450"/>
      <c r="F2592" s="450"/>
      <c r="G2592" s="450"/>
      <c r="H2592" s="450"/>
      <c r="I2592" s="450"/>
      <c r="K2592"/>
      <c r="L2592"/>
      <c r="M2592"/>
      <c r="N2592"/>
      <c r="O2592"/>
      <c r="P2592"/>
    </row>
    <row r="2593" spans="1:16" s="14" customFormat="1" ht="16.5" customHeight="1">
      <c r="A2593" s="450"/>
      <c r="B2593" s="450"/>
      <c r="C2593" s="450"/>
      <c r="D2593" s="450"/>
      <c r="E2593" s="450"/>
      <c r="F2593" s="450"/>
      <c r="G2593" s="450"/>
      <c r="H2593" s="450"/>
      <c r="I2593" s="450"/>
      <c r="K2593"/>
      <c r="L2593"/>
      <c r="M2593"/>
      <c r="N2593"/>
      <c r="O2593"/>
      <c r="P2593"/>
    </row>
    <row r="2594" spans="1:16" s="14" customFormat="1" ht="16.5" customHeight="1">
      <c r="A2594" s="450"/>
      <c r="B2594" s="450"/>
      <c r="C2594" s="450"/>
      <c r="D2594" s="450"/>
      <c r="E2594" s="450"/>
      <c r="F2594" s="450"/>
      <c r="G2594" s="450"/>
      <c r="H2594" s="450"/>
      <c r="I2594" s="450"/>
      <c r="K2594"/>
      <c r="L2594"/>
      <c r="M2594"/>
      <c r="N2594"/>
      <c r="O2594"/>
      <c r="P2594"/>
    </row>
    <row r="2595" spans="1:16" s="14" customFormat="1" ht="16.5" customHeight="1">
      <c r="A2595" s="450"/>
      <c r="B2595" s="450"/>
      <c r="C2595" s="450"/>
      <c r="D2595" s="450"/>
      <c r="E2595" s="450"/>
      <c r="F2595" s="450"/>
      <c r="G2595" s="450"/>
      <c r="H2595" s="450"/>
      <c r="I2595" s="450"/>
      <c r="K2595"/>
      <c r="L2595"/>
      <c r="M2595"/>
      <c r="N2595"/>
      <c r="O2595"/>
      <c r="P2595"/>
    </row>
    <row r="2596" spans="1:16" s="14" customFormat="1" ht="16.5" customHeight="1">
      <c r="A2596" s="450"/>
      <c r="B2596" s="450"/>
      <c r="C2596" s="450"/>
      <c r="D2596" s="450"/>
      <c r="E2596" s="450"/>
      <c r="F2596" s="450"/>
      <c r="G2596" s="450"/>
      <c r="H2596" s="450"/>
      <c r="I2596" s="450"/>
      <c r="K2596"/>
      <c r="L2596"/>
      <c r="M2596"/>
      <c r="N2596"/>
      <c r="O2596"/>
      <c r="P2596"/>
    </row>
    <row r="2597" spans="1:16" s="14" customFormat="1" ht="16.5" customHeight="1">
      <c r="A2597" s="450"/>
      <c r="B2597" s="450"/>
      <c r="C2597" s="450"/>
      <c r="D2597" s="450"/>
      <c r="E2597" s="450"/>
      <c r="F2597" s="450"/>
      <c r="G2597" s="450"/>
      <c r="H2597" s="450"/>
      <c r="I2597" s="450"/>
      <c r="K2597"/>
      <c r="L2597"/>
      <c r="M2597"/>
      <c r="N2597"/>
      <c r="O2597"/>
      <c r="P2597"/>
    </row>
    <row r="2598" spans="1:16" s="14" customFormat="1" ht="16.5" customHeight="1">
      <c r="A2598" s="450"/>
      <c r="B2598" s="450"/>
      <c r="C2598" s="450"/>
      <c r="D2598" s="450"/>
      <c r="E2598" s="450"/>
      <c r="F2598" s="450"/>
      <c r="G2598" s="450"/>
      <c r="H2598" s="450"/>
      <c r="I2598" s="450"/>
      <c r="K2598"/>
      <c r="L2598"/>
      <c r="M2598"/>
      <c r="N2598"/>
      <c r="O2598"/>
      <c r="P2598"/>
    </row>
    <row r="2599" spans="1:16" s="14" customFormat="1" ht="16.5" customHeight="1">
      <c r="A2599" s="450"/>
      <c r="B2599" s="450"/>
      <c r="C2599" s="450"/>
      <c r="D2599" s="450"/>
      <c r="E2599" s="450"/>
      <c r="F2599" s="450"/>
      <c r="G2599" s="450"/>
      <c r="H2599" s="450"/>
      <c r="I2599" s="450"/>
      <c r="K2599"/>
      <c r="L2599"/>
      <c r="M2599"/>
      <c r="N2599"/>
      <c r="O2599"/>
      <c r="P2599"/>
    </row>
    <row r="2600" spans="1:16" s="14" customFormat="1" ht="16.5" customHeight="1">
      <c r="A2600" s="450"/>
      <c r="B2600" s="450"/>
      <c r="C2600" s="450"/>
      <c r="D2600" s="450"/>
      <c r="E2600" s="450"/>
      <c r="F2600" s="450"/>
      <c r="G2600" s="450"/>
      <c r="H2600" s="450"/>
      <c r="I2600" s="450"/>
      <c r="K2600"/>
      <c r="L2600"/>
      <c r="M2600"/>
      <c r="N2600"/>
      <c r="O2600"/>
      <c r="P2600"/>
    </row>
    <row r="2601" spans="1:16" s="14" customFormat="1" ht="16.5" customHeight="1">
      <c r="A2601" s="450"/>
      <c r="B2601" s="450"/>
      <c r="C2601" s="450"/>
      <c r="D2601" s="450"/>
      <c r="E2601" s="450"/>
      <c r="F2601" s="450"/>
      <c r="G2601" s="450"/>
      <c r="H2601" s="450"/>
      <c r="I2601" s="450"/>
      <c r="K2601"/>
      <c r="L2601"/>
      <c r="M2601"/>
      <c r="N2601"/>
      <c r="O2601"/>
      <c r="P2601"/>
    </row>
    <row r="2602" spans="1:16" s="14" customFormat="1" ht="16.5" customHeight="1">
      <c r="A2602" s="450"/>
      <c r="B2602" s="450"/>
      <c r="C2602" s="450"/>
      <c r="D2602" s="450"/>
      <c r="E2602" s="450"/>
      <c r="F2602" s="450"/>
      <c r="G2602" s="450"/>
      <c r="H2602" s="450"/>
      <c r="I2602" s="450"/>
      <c r="K2602"/>
      <c r="L2602"/>
      <c r="M2602"/>
      <c r="N2602"/>
      <c r="O2602"/>
      <c r="P2602"/>
    </row>
    <row r="2603" spans="1:16" s="14" customFormat="1" ht="16.5" customHeight="1">
      <c r="A2603" s="450"/>
      <c r="B2603" s="450"/>
      <c r="C2603" s="450"/>
      <c r="D2603" s="450"/>
      <c r="E2603" s="450"/>
      <c r="F2603" s="450"/>
      <c r="G2603" s="450"/>
      <c r="H2603" s="450"/>
      <c r="I2603" s="450"/>
      <c r="K2603"/>
      <c r="L2603"/>
      <c r="M2603"/>
      <c r="N2603"/>
      <c r="O2603"/>
      <c r="P2603"/>
    </row>
    <row r="2604" spans="1:16" s="14" customFormat="1" ht="16.5" customHeight="1">
      <c r="A2604" s="450"/>
      <c r="B2604" s="450"/>
      <c r="C2604" s="450"/>
      <c r="D2604" s="450"/>
      <c r="E2604" s="450"/>
      <c r="F2604" s="450"/>
      <c r="G2604" s="450"/>
      <c r="H2604" s="450"/>
      <c r="I2604" s="450"/>
      <c r="K2604"/>
      <c r="L2604"/>
      <c r="M2604"/>
      <c r="N2604"/>
      <c r="O2604"/>
      <c r="P2604"/>
    </row>
    <row r="2605" spans="1:16" s="14" customFormat="1" ht="16.5" customHeight="1">
      <c r="A2605" s="450"/>
      <c r="B2605" s="450"/>
      <c r="C2605" s="450"/>
      <c r="D2605" s="450"/>
      <c r="E2605" s="450"/>
      <c r="F2605" s="450"/>
      <c r="G2605" s="450"/>
      <c r="H2605" s="450"/>
      <c r="I2605" s="450"/>
      <c r="K2605"/>
      <c r="L2605"/>
      <c r="M2605"/>
      <c r="N2605"/>
      <c r="O2605"/>
      <c r="P2605"/>
    </row>
    <row r="2606" spans="1:16" s="14" customFormat="1" ht="16.5" customHeight="1">
      <c r="A2606" s="450"/>
      <c r="B2606" s="450"/>
      <c r="C2606" s="450"/>
      <c r="D2606" s="450"/>
      <c r="E2606" s="450"/>
      <c r="F2606" s="450"/>
      <c r="G2606" s="450"/>
      <c r="H2606" s="450"/>
      <c r="I2606" s="450"/>
      <c r="K2606"/>
      <c r="L2606"/>
      <c r="M2606"/>
      <c r="N2606"/>
      <c r="O2606"/>
      <c r="P2606"/>
    </row>
    <row r="2607" spans="1:16" s="14" customFormat="1" ht="16.5" customHeight="1">
      <c r="A2607" s="450"/>
      <c r="B2607" s="450"/>
      <c r="C2607" s="450"/>
      <c r="D2607" s="450"/>
      <c r="E2607" s="450"/>
      <c r="F2607" s="450"/>
      <c r="G2607" s="450"/>
      <c r="H2607" s="450"/>
      <c r="I2607" s="450"/>
      <c r="K2607"/>
      <c r="L2607"/>
      <c r="M2607"/>
      <c r="N2607"/>
      <c r="O2607"/>
      <c r="P2607"/>
    </row>
    <row r="2608" spans="1:16" s="14" customFormat="1" ht="16.5" customHeight="1">
      <c r="A2608" s="450"/>
      <c r="B2608" s="450"/>
      <c r="C2608" s="450"/>
      <c r="D2608" s="450"/>
      <c r="E2608" s="450"/>
      <c r="F2608" s="450"/>
      <c r="G2608" s="450"/>
      <c r="H2608" s="450"/>
      <c r="I2608" s="450"/>
      <c r="K2608"/>
      <c r="L2608"/>
      <c r="M2608"/>
      <c r="N2608"/>
      <c r="O2608"/>
      <c r="P2608"/>
    </row>
    <row r="2609" spans="1:16" s="14" customFormat="1" ht="16.5" customHeight="1">
      <c r="A2609" s="450"/>
      <c r="B2609" s="450"/>
      <c r="C2609" s="450"/>
      <c r="D2609" s="450"/>
      <c r="E2609" s="450"/>
      <c r="F2609" s="450"/>
      <c r="G2609" s="450"/>
      <c r="H2609" s="450"/>
      <c r="I2609" s="450"/>
      <c r="K2609"/>
      <c r="L2609"/>
      <c r="M2609"/>
      <c r="N2609"/>
      <c r="O2609"/>
      <c r="P2609"/>
    </row>
    <row r="2610" spans="1:16" s="14" customFormat="1" ht="16.5" customHeight="1">
      <c r="A2610" s="450"/>
      <c r="B2610" s="450"/>
      <c r="C2610" s="450"/>
      <c r="D2610" s="450"/>
      <c r="E2610" s="450"/>
      <c r="F2610" s="450"/>
      <c r="G2610" s="450"/>
      <c r="H2610" s="450"/>
      <c r="I2610" s="450"/>
      <c r="K2610"/>
      <c r="L2610"/>
      <c r="M2610"/>
      <c r="N2610"/>
      <c r="O2610"/>
      <c r="P2610"/>
    </row>
    <row r="2611" spans="1:16" s="14" customFormat="1" ht="16.5" customHeight="1">
      <c r="A2611" s="450"/>
      <c r="B2611" s="450"/>
      <c r="C2611" s="450"/>
      <c r="D2611" s="450"/>
      <c r="E2611" s="450"/>
      <c r="F2611" s="450"/>
      <c r="G2611" s="450"/>
      <c r="H2611" s="450"/>
      <c r="I2611" s="450"/>
      <c r="K2611"/>
      <c r="L2611"/>
      <c r="M2611"/>
      <c r="N2611"/>
      <c r="O2611"/>
      <c r="P2611"/>
    </row>
    <row r="2612" spans="1:16" s="14" customFormat="1" ht="16.5" customHeight="1">
      <c r="A2612" s="450"/>
      <c r="B2612" s="450"/>
      <c r="C2612" s="450"/>
      <c r="D2612" s="450"/>
      <c r="E2612" s="450"/>
      <c r="F2612" s="450"/>
      <c r="G2612" s="450"/>
      <c r="H2612" s="450"/>
      <c r="I2612" s="450"/>
      <c r="K2612"/>
      <c r="L2612"/>
      <c r="M2612"/>
      <c r="N2612"/>
      <c r="O2612"/>
      <c r="P2612"/>
    </row>
    <row r="2613" spans="1:16" s="14" customFormat="1" ht="16.5" customHeight="1">
      <c r="A2613" s="450"/>
      <c r="B2613" s="450"/>
      <c r="C2613" s="450"/>
      <c r="D2613" s="450"/>
      <c r="E2613" s="450"/>
      <c r="F2613" s="450"/>
      <c r="G2613" s="450"/>
      <c r="H2613" s="450"/>
      <c r="I2613" s="450"/>
      <c r="K2613"/>
      <c r="L2613"/>
      <c r="M2613"/>
      <c r="N2613"/>
      <c r="O2613"/>
      <c r="P2613"/>
    </row>
    <row r="2614" spans="1:16" s="14" customFormat="1" ht="16.5" customHeight="1">
      <c r="A2614" s="450"/>
      <c r="B2614" s="450"/>
      <c r="C2614" s="450"/>
      <c r="D2614" s="450"/>
      <c r="E2614" s="450"/>
      <c r="F2614" s="450"/>
      <c r="G2614" s="450"/>
      <c r="H2614" s="450"/>
      <c r="I2614" s="450"/>
      <c r="K2614"/>
      <c r="L2614"/>
      <c r="M2614"/>
      <c r="N2614"/>
      <c r="O2614"/>
      <c r="P2614"/>
    </row>
    <row r="2615" spans="1:16" s="14" customFormat="1" ht="16.5" customHeight="1">
      <c r="A2615" s="450"/>
      <c r="B2615" s="450"/>
      <c r="C2615" s="450"/>
      <c r="D2615" s="450"/>
      <c r="E2615" s="450"/>
      <c r="F2615" s="450"/>
      <c r="G2615" s="450"/>
      <c r="H2615" s="450"/>
      <c r="I2615" s="450"/>
      <c r="K2615"/>
      <c r="L2615"/>
      <c r="M2615"/>
      <c r="N2615"/>
      <c r="O2615"/>
      <c r="P2615"/>
    </row>
    <row r="2616" spans="1:16" s="14" customFormat="1" ht="16.5" customHeight="1">
      <c r="A2616" s="450"/>
      <c r="B2616" s="450"/>
      <c r="C2616" s="450"/>
      <c r="D2616" s="450"/>
      <c r="E2616" s="450"/>
      <c r="F2616" s="450"/>
      <c r="G2616" s="450"/>
      <c r="H2616" s="450"/>
      <c r="I2616" s="111">
        <v>44</v>
      </c>
      <c r="K2616"/>
      <c r="L2616"/>
      <c r="M2616"/>
      <c r="N2616"/>
      <c r="O2616"/>
      <c r="P2616"/>
    </row>
    <row r="2617" spans="1:16" s="14" customFormat="1" ht="16.5" customHeight="1">
      <c r="A2617" s="450"/>
      <c r="B2617" s="450"/>
      <c r="C2617" s="450"/>
      <c r="D2617" s="450"/>
      <c r="E2617" s="450"/>
      <c r="F2617" s="450"/>
      <c r="G2617" s="450"/>
      <c r="H2617" s="450"/>
      <c r="I2617" s="450"/>
      <c r="K2617"/>
      <c r="L2617"/>
      <c r="M2617"/>
      <c r="N2617"/>
      <c r="O2617"/>
      <c r="P2617"/>
    </row>
    <row r="2618" spans="1:16" s="14" customFormat="1" ht="16.5" customHeight="1">
      <c r="A2618" s="450"/>
      <c r="B2618" s="450"/>
      <c r="C2618" s="450"/>
      <c r="D2618" s="450"/>
      <c r="E2618" s="450"/>
      <c r="F2618" s="450"/>
      <c r="G2618" s="450"/>
      <c r="H2618" s="450"/>
      <c r="I2618" s="111"/>
      <c r="K2618"/>
      <c r="L2618"/>
      <c r="M2618"/>
      <c r="N2618"/>
      <c r="O2618"/>
      <c r="P2618"/>
    </row>
    <row r="2619" spans="1:16" s="14" customFormat="1" ht="16.5" customHeight="1">
      <c r="A2619" s="261"/>
      <c r="B2619" s="630" t="s">
        <v>357</v>
      </c>
      <c r="C2619" s="630"/>
      <c r="D2619" s="630"/>
      <c r="E2619" s="261"/>
      <c r="F2619" s="261"/>
      <c r="G2619" s="453"/>
      <c r="H2619" s="227"/>
      <c r="I2619" s="212"/>
      <c r="K2619"/>
      <c r="L2619"/>
      <c r="M2619"/>
      <c r="N2619"/>
      <c r="O2619"/>
      <c r="P2619"/>
    </row>
    <row r="2620" spans="1:16" s="14" customFormat="1" ht="16.5" customHeight="1">
      <c r="A2620" s="261"/>
      <c r="B2620" s="261"/>
      <c r="C2620" s="261"/>
      <c r="D2620" s="261"/>
      <c r="E2620" s="261"/>
      <c r="F2620" s="261"/>
      <c r="G2620" s="453"/>
      <c r="H2620" s="227"/>
      <c r="I2620" s="212"/>
      <c r="K2620"/>
      <c r="L2620"/>
      <c r="M2620"/>
      <c r="N2620"/>
      <c r="O2620"/>
      <c r="P2620"/>
    </row>
    <row r="2621" spans="1:16" s="14" customFormat="1" ht="16.5" customHeight="1">
      <c r="A2621" s="442"/>
      <c r="B2621" s="623" t="s">
        <v>942</v>
      </c>
      <c r="C2621" s="623"/>
      <c r="D2621" s="623"/>
      <c r="E2621" s="623"/>
      <c r="F2621" s="623"/>
      <c r="G2621" s="623"/>
      <c r="H2621" s="623"/>
      <c r="I2621" s="623"/>
      <c r="K2621"/>
      <c r="L2621"/>
      <c r="M2621"/>
      <c r="N2621"/>
      <c r="O2621"/>
      <c r="P2621"/>
    </row>
    <row r="2622" spans="1:16" s="14" customFormat="1" ht="16.5" customHeight="1">
      <c r="A2622" s="623" t="s">
        <v>943</v>
      </c>
      <c r="B2622" s="623"/>
      <c r="C2622" s="623"/>
      <c r="D2622" s="623"/>
      <c r="E2622" s="623"/>
      <c r="F2622" s="623"/>
      <c r="G2622" s="623"/>
      <c r="H2622" s="623"/>
      <c r="I2622" s="623"/>
      <c r="K2622"/>
      <c r="L2622"/>
      <c r="M2622"/>
      <c r="N2622"/>
      <c r="O2622"/>
      <c r="P2622"/>
    </row>
    <row r="2623" spans="1:16" s="14" customFormat="1" ht="16.5" customHeight="1">
      <c r="A2623" s="435"/>
      <c r="B2623" s="435"/>
      <c r="C2623" s="435"/>
      <c r="D2623" s="435"/>
      <c r="E2623" s="609" t="s">
        <v>81</v>
      </c>
      <c r="F2623" s="435"/>
      <c r="G2623" s="435"/>
      <c r="H2623" s="435"/>
      <c r="I2623" s="435"/>
      <c r="K2623"/>
      <c r="L2623"/>
      <c r="M2623"/>
      <c r="N2623"/>
      <c r="O2623"/>
      <c r="P2623"/>
    </row>
    <row r="2624" spans="1:16" s="14" customFormat="1" ht="18.75" customHeight="1">
      <c r="A2624" s="161"/>
      <c r="B2624" s="183"/>
      <c r="C2624" s="12"/>
      <c r="D2624" s="450"/>
      <c r="E2624" s="609"/>
      <c r="F2624" s="450"/>
      <c r="G2624" s="161"/>
      <c r="H2624" s="450"/>
      <c r="I2624" s="450"/>
      <c r="K2624"/>
      <c r="L2624"/>
      <c r="M2624"/>
      <c r="N2624"/>
      <c r="O2624"/>
      <c r="P2624"/>
    </row>
    <row r="2625" spans="1:16" s="14" customFormat="1" ht="16.5" customHeight="1">
      <c r="A2625" s="468" t="s">
        <v>44</v>
      </c>
      <c r="B2625" s="610" t="s">
        <v>45</v>
      </c>
      <c r="C2625" s="611"/>
      <c r="D2625" s="332" t="s">
        <v>82</v>
      </c>
      <c r="E2625" s="445" t="s">
        <v>148</v>
      </c>
      <c r="F2625" s="34" t="s">
        <v>83</v>
      </c>
      <c r="G2625" s="614" t="s">
        <v>48</v>
      </c>
      <c r="H2625" s="615"/>
      <c r="I2625" s="616" t="s">
        <v>49</v>
      </c>
      <c r="K2625"/>
      <c r="L2625"/>
      <c r="M2625"/>
      <c r="N2625"/>
      <c r="O2625"/>
      <c r="P2625"/>
    </row>
    <row r="2626" spans="1:16" s="14" customFormat="1" ht="16.5" customHeight="1">
      <c r="A2626" s="484" t="s">
        <v>84</v>
      </c>
      <c r="B2626" s="612"/>
      <c r="C2626" s="613"/>
      <c r="D2626" s="333" t="s">
        <v>568</v>
      </c>
      <c r="E2626" s="35" t="s">
        <v>616</v>
      </c>
      <c r="F2626" s="35" t="s">
        <v>656</v>
      </c>
      <c r="G2626" s="20" t="s">
        <v>51</v>
      </c>
      <c r="H2626" s="20" t="s">
        <v>52</v>
      </c>
      <c r="I2626" s="617"/>
      <c r="K2626"/>
      <c r="L2626"/>
      <c r="M2626"/>
      <c r="N2626"/>
      <c r="O2626"/>
      <c r="P2626"/>
    </row>
    <row r="2627" spans="1:16" s="14" customFormat="1" ht="16.5" customHeight="1">
      <c r="A2627" s="135">
        <v>1</v>
      </c>
      <c r="B2627" s="633">
        <v>2</v>
      </c>
      <c r="C2627" s="634"/>
      <c r="D2627" s="492">
        <v>3</v>
      </c>
      <c r="E2627" s="136">
        <v>4</v>
      </c>
      <c r="F2627" s="136">
        <v>5</v>
      </c>
      <c r="G2627" s="136">
        <v>6</v>
      </c>
      <c r="H2627" s="136">
        <v>7</v>
      </c>
      <c r="I2627" s="135">
        <v>8</v>
      </c>
      <c r="K2627"/>
      <c r="L2627"/>
      <c r="M2627"/>
      <c r="N2627"/>
      <c r="O2627"/>
      <c r="P2627"/>
    </row>
    <row r="2628" spans="1:16" s="14" customFormat="1" ht="16.5" customHeight="1">
      <c r="A2628" s="53">
        <v>111</v>
      </c>
      <c r="B2628" s="624" t="s">
        <v>179</v>
      </c>
      <c r="C2628" s="625"/>
      <c r="D2628" s="5">
        <f>D687</f>
        <v>94685.81</v>
      </c>
      <c r="E2628" s="5">
        <f>E687</f>
        <v>153174.89000000001</v>
      </c>
      <c r="F2628" s="5">
        <f>F687</f>
        <v>116531.37</v>
      </c>
      <c r="G2628" s="58">
        <f t="shared" ref="G2628:G2633" si="223">F2628/D2628</f>
        <v>1.2307163026856929</v>
      </c>
      <c r="H2628" s="59">
        <f t="shared" ref="H2628:H2633" si="224">F2628/E2628</f>
        <v>0.76077332257264874</v>
      </c>
      <c r="I2628" s="59">
        <f>F2628/F2633</f>
        <v>0.22334514035111558</v>
      </c>
      <c r="K2628"/>
      <c r="L2628"/>
      <c r="M2628"/>
      <c r="N2628"/>
      <c r="O2628"/>
      <c r="P2628"/>
    </row>
    <row r="2629" spans="1:16" s="14" customFormat="1" ht="16.5" customHeight="1">
      <c r="A2629" s="53">
        <v>130</v>
      </c>
      <c r="B2629" s="624" t="s">
        <v>180</v>
      </c>
      <c r="C2629" s="625"/>
      <c r="D2629" s="5">
        <f>D981</f>
        <v>362613.28</v>
      </c>
      <c r="E2629" s="228">
        <f>E981</f>
        <v>534021</v>
      </c>
      <c r="F2629" s="5">
        <f>F981</f>
        <v>251744.87</v>
      </c>
      <c r="G2629" s="58">
        <f t="shared" si="223"/>
        <v>0.69425165564813285</v>
      </c>
      <c r="H2629" s="59">
        <f t="shared" si="224"/>
        <v>0.47141380207894445</v>
      </c>
      <c r="I2629" s="59">
        <f>F2629/F2633</f>
        <v>0.48249663007328714</v>
      </c>
      <c r="K2629"/>
      <c r="L2629"/>
      <c r="M2629"/>
      <c r="N2629"/>
      <c r="O2629"/>
      <c r="P2629"/>
    </row>
    <row r="2630" spans="1:16" s="14" customFormat="1" ht="16.5" customHeight="1">
      <c r="A2630" s="53">
        <v>132</v>
      </c>
      <c r="B2630" s="624" t="s">
        <v>181</v>
      </c>
      <c r="C2630" s="625"/>
      <c r="D2630" s="5">
        <f>D1100</f>
        <v>141390.16</v>
      </c>
      <c r="E2630" s="115">
        <f>E1100</f>
        <v>195000</v>
      </c>
      <c r="F2630" s="5">
        <f>F1100</f>
        <v>153478.43</v>
      </c>
      <c r="G2630" s="58">
        <f t="shared" si="223"/>
        <v>1.0854958364853677</v>
      </c>
      <c r="H2630" s="59">
        <f t="shared" si="224"/>
        <v>0.78706887179487173</v>
      </c>
      <c r="I2630" s="59">
        <f>F2630/F2633</f>
        <v>0.29415822957559729</v>
      </c>
      <c r="K2630"/>
      <c r="L2630"/>
      <c r="M2630"/>
      <c r="N2630"/>
      <c r="O2630"/>
      <c r="P2630"/>
    </row>
    <row r="2631" spans="1:16" s="14" customFormat="1" ht="16.5" customHeight="1">
      <c r="A2631" s="53">
        <v>200</v>
      </c>
      <c r="B2631" s="624" t="s">
        <v>182</v>
      </c>
      <c r="C2631" s="625"/>
      <c r="D2631" s="5">
        <v>0</v>
      </c>
      <c r="E2631" s="126">
        <f>0+0</f>
        <v>0</v>
      </c>
      <c r="F2631" s="5">
        <v>0</v>
      </c>
      <c r="G2631" s="58" t="e">
        <f t="shared" si="223"/>
        <v>#DIV/0!</v>
      </c>
      <c r="H2631" s="59" t="e">
        <f t="shared" si="224"/>
        <v>#DIV/0!</v>
      </c>
      <c r="I2631" s="59">
        <f>F2631/F2633</f>
        <v>0</v>
      </c>
      <c r="K2631"/>
      <c r="L2631"/>
      <c r="M2631"/>
      <c r="N2631"/>
      <c r="O2631"/>
      <c r="P2631"/>
    </row>
    <row r="2632" spans="1:16" s="14" customFormat="1" ht="16.5" customHeight="1">
      <c r="A2632" s="53">
        <v>300</v>
      </c>
      <c r="B2632" s="624" t="s">
        <v>183</v>
      </c>
      <c r="C2632" s="625"/>
      <c r="D2632" s="5">
        <f>D1338</f>
        <v>0</v>
      </c>
      <c r="E2632" s="5">
        <f>E1338</f>
        <v>0</v>
      </c>
      <c r="F2632" s="5">
        <f>F1338</f>
        <v>0</v>
      </c>
      <c r="G2632" s="58" t="e">
        <f t="shared" si="223"/>
        <v>#DIV/0!</v>
      </c>
      <c r="H2632" s="59" t="e">
        <f t="shared" si="224"/>
        <v>#DIV/0!</v>
      </c>
      <c r="I2632" s="59">
        <f>F2632/F2633</f>
        <v>0</v>
      </c>
      <c r="K2632"/>
      <c r="L2632"/>
      <c r="M2632"/>
      <c r="N2632"/>
      <c r="O2632"/>
      <c r="P2632"/>
    </row>
    <row r="2633" spans="1:16" s="14" customFormat="1" ht="16.5" customHeight="1">
      <c r="A2633" s="116"/>
      <c r="B2633" s="427" t="s">
        <v>80</v>
      </c>
      <c r="C2633" s="428"/>
      <c r="D2633" s="394">
        <f>D2628+D2629+D2630+D2631+D2632</f>
        <v>598689.25</v>
      </c>
      <c r="E2633" s="394">
        <f t="shared" ref="E2633:F2633" si="225">E2628+E2629+E2630+E2631+E2632</f>
        <v>882195.89</v>
      </c>
      <c r="F2633" s="394">
        <f t="shared" si="225"/>
        <v>521754.67</v>
      </c>
      <c r="G2633" s="139">
        <f t="shared" si="223"/>
        <v>0.87149497005332899</v>
      </c>
      <c r="H2633" s="108">
        <f t="shared" si="224"/>
        <v>0.59142722825425997</v>
      </c>
      <c r="I2633" s="144">
        <f>I2628+I2629+I2630+I2631+I2632</f>
        <v>1</v>
      </c>
      <c r="K2633"/>
      <c r="L2633"/>
      <c r="M2633"/>
      <c r="N2633"/>
      <c r="O2633"/>
      <c r="P2633"/>
    </row>
    <row r="2634" spans="1:16" s="14" customFormat="1" ht="16.5" customHeight="1">
      <c r="A2634" s="140"/>
      <c r="B2634" s="494"/>
      <c r="C2634" s="252"/>
      <c r="D2634" s="252"/>
      <c r="E2634" s="130"/>
      <c r="F2634" s="131"/>
      <c r="G2634" s="132"/>
      <c r="H2634" s="225"/>
      <c r="I2634" s="212"/>
      <c r="K2634"/>
      <c r="L2634"/>
      <c r="M2634"/>
      <c r="N2634"/>
      <c r="O2634"/>
      <c r="P2634"/>
    </row>
    <row r="2635" spans="1:16" s="14" customFormat="1" ht="16.5" customHeight="1">
      <c r="A2635" s="450" t="s">
        <v>944</v>
      </c>
      <c r="B2635" s="450"/>
      <c r="C2635" s="450"/>
      <c r="D2635" s="450"/>
      <c r="E2635" s="450"/>
      <c r="F2635" s="450"/>
      <c r="G2635" s="450"/>
      <c r="H2635" s="450"/>
      <c r="I2635" s="450"/>
      <c r="K2635"/>
      <c r="L2635"/>
      <c r="M2635"/>
      <c r="N2635"/>
      <c r="O2635"/>
      <c r="P2635"/>
    </row>
    <row r="2636" spans="1:16" s="14" customFormat="1" ht="16.5" customHeight="1">
      <c r="A2636" s="622" t="s">
        <v>945</v>
      </c>
      <c r="B2636" s="622"/>
      <c r="C2636" s="622"/>
      <c r="D2636" s="622"/>
      <c r="E2636" s="622"/>
      <c r="F2636" s="622"/>
      <c r="G2636" s="622"/>
      <c r="H2636" s="622"/>
      <c r="I2636" s="622"/>
      <c r="K2636"/>
      <c r="L2636"/>
      <c r="M2636"/>
      <c r="N2636"/>
      <c r="O2636"/>
      <c r="P2636"/>
    </row>
    <row r="2637" spans="1:16" s="14" customFormat="1" ht="16.5" customHeight="1">
      <c r="A2637" s="450" t="s">
        <v>946</v>
      </c>
      <c r="B2637" s="450"/>
      <c r="C2637" s="450"/>
      <c r="D2637" s="450"/>
      <c r="E2637" s="450"/>
      <c r="F2637" s="450"/>
      <c r="G2637" s="450"/>
      <c r="H2637" s="450"/>
      <c r="I2637" s="450"/>
      <c r="K2637"/>
      <c r="L2637"/>
      <c r="M2637"/>
      <c r="N2637"/>
      <c r="O2637"/>
      <c r="P2637"/>
    </row>
    <row r="2638" spans="1:16" s="14" customFormat="1" ht="16.5" customHeight="1">
      <c r="A2638" s="622" t="s">
        <v>947</v>
      </c>
      <c r="B2638" s="622"/>
      <c r="C2638" s="622"/>
      <c r="D2638" s="622"/>
      <c r="E2638" s="622"/>
      <c r="F2638" s="622"/>
      <c r="G2638" s="622"/>
      <c r="H2638" s="622"/>
      <c r="I2638" s="622"/>
      <c r="K2638"/>
      <c r="L2638"/>
      <c r="M2638"/>
      <c r="N2638"/>
      <c r="O2638"/>
      <c r="P2638"/>
    </row>
    <row r="2639" spans="1:16" s="14" customFormat="1" ht="19.5" customHeight="1">
      <c r="A2639" s="622" t="s">
        <v>948</v>
      </c>
      <c r="B2639" s="622"/>
      <c r="C2639" s="622"/>
      <c r="D2639" s="622"/>
      <c r="E2639" s="622"/>
      <c r="F2639" s="622"/>
      <c r="G2639" s="622"/>
      <c r="H2639" s="622"/>
      <c r="I2639" s="622"/>
      <c r="K2639"/>
      <c r="L2639"/>
      <c r="M2639"/>
      <c r="N2639"/>
      <c r="O2639"/>
      <c r="P2639"/>
    </row>
    <row r="2640" spans="1:16" s="14" customFormat="1" ht="15.75" customHeight="1">
      <c r="A2640" s="435"/>
      <c r="B2640" s="622" t="s">
        <v>949</v>
      </c>
      <c r="C2640" s="622"/>
      <c r="D2640" s="622"/>
      <c r="E2640" s="622"/>
      <c r="F2640" s="622"/>
      <c r="G2640" s="622"/>
      <c r="H2640" s="622"/>
      <c r="I2640" s="622"/>
      <c r="K2640"/>
      <c r="L2640"/>
      <c r="M2640"/>
      <c r="N2640"/>
      <c r="O2640"/>
      <c r="P2640"/>
    </row>
    <row r="2641" spans="1:16" s="14" customFormat="1" ht="16.5" customHeight="1">
      <c r="A2641" s="622" t="s">
        <v>950</v>
      </c>
      <c r="B2641" s="622"/>
      <c r="C2641" s="622"/>
      <c r="D2641" s="622"/>
      <c r="E2641" s="622"/>
      <c r="F2641" s="622"/>
      <c r="G2641" s="622"/>
      <c r="H2641" s="622"/>
      <c r="I2641" s="622"/>
      <c r="K2641"/>
      <c r="L2641"/>
      <c r="M2641"/>
      <c r="N2641"/>
      <c r="O2641"/>
      <c r="P2641"/>
    </row>
    <row r="2642" spans="1:16" s="14" customFormat="1" ht="16.5" customHeight="1">
      <c r="A2642" s="622" t="s">
        <v>592</v>
      </c>
      <c r="B2642" s="622"/>
      <c r="C2642" s="622"/>
      <c r="D2642" s="622"/>
      <c r="E2642" s="622"/>
      <c r="F2642" s="622"/>
      <c r="G2642" s="622"/>
      <c r="H2642" s="622"/>
      <c r="I2642" s="622"/>
      <c r="K2642"/>
      <c r="L2642"/>
      <c r="M2642"/>
      <c r="N2642"/>
      <c r="O2642"/>
      <c r="P2642"/>
    </row>
    <row r="2643" spans="1:16" s="14" customFormat="1" ht="15.75" customHeight="1">
      <c r="A2643" s="496"/>
      <c r="B2643" s="496"/>
      <c r="C2643" s="496"/>
      <c r="D2643" s="496"/>
      <c r="E2643" s="496"/>
      <c r="F2643" s="496"/>
      <c r="G2643" s="496"/>
      <c r="H2643" s="496"/>
      <c r="I2643" s="496"/>
      <c r="K2643"/>
      <c r="L2643"/>
      <c r="M2643"/>
      <c r="N2643"/>
      <c r="O2643"/>
      <c r="P2643"/>
    </row>
    <row r="2644" spans="1:16" s="14" customFormat="1" ht="15.75" customHeight="1">
      <c r="A2644" s="496"/>
      <c r="B2644" s="496"/>
      <c r="C2644" s="496"/>
      <c r="D2644" s="496"/>
      <c r="E2644" s="496"/>
      <c r="F2644" s="496"/>
      <c r="G2644" s="496"/>
      <c r="H2644" s="496"/>
      <c r="I2644" s="496"/>
      <c r="K2644"/>
      <c r="L2644"/>
      <c r="M2644"/>
      <c r="N2644"/>
      <c r="O2644"/>
      <c r="P2644"/>
    </row>
    <row r="2645" spans="1:16" s="14" customFormat="1" ht="15.75" customHeight="1">
      <c r="A2645" s="496"/>
      <c r="B2645" s="496"/>
      <c r="C2645" s="496"/>
      <c r="D2645" s="496"/>
      <c r="E2645" s="496"/>
      <c r="F2645" s="496"/>
      <c r="G2645" s="496"/>
      <c r="H2645" s="496"/>
      <c r="I2645" s="496"/>
      <c r="K2645"/>
      <c r="L2645"/>
      <c r="M2645"/>
      <c r="N2645"/>
      <c r="O2645"/>
      <c r="P2645"/>
    </row>
    <row r="2646" spans="1:16" s="14" customFormat="1" ht="15.75" customHeight="1">
      <c r="A2646" s="496"/>
      <c r="B2646" s="496"/>
      <c r="C2646" s="496"/>
      <c r="D2646" s="496"/>
      <c r="E2646" s="496"/>
      <c r="F2646" s="496"/>
      <c r="G2646" s="496"/>
      <c r="H2646" s="496"/>
      <c r="I2646" s="496"/>
      <c r="K2646"/>
      <c r="L2646"/>
      <c r="M2646"/>
      <c r="N2646"/>
      <c r="O2646"/>
      <c r="P2646"/>
    </row>
    <row r="2647" spans="1:16" s="14" customFormat="1" ht="15.75" customHeight="1">
      <c r="A2647" s="496"/>
      <c r="B2647" s="496"/>
      <c r="C2647" s="496"/>
      <c r="D2647" s="496"/>
      <c r="E2647" s="496"/>
      <c r="F2647" s="496"/>
      <c r="G2647" s="496"/>
      <c r="H2647" s="496"/>
      <c r="I2647" s="496"/>
      <c r="K2647"/>
      <c r="L2647"/>
      <c r="M2647"/>
      <c r="N2647"/>
      <c r="O2647"/>
      <c r="P2647"/>
    </row>
    <row r="2648" spans="1:16" s="14" customFormat="1" ht="15.75" customHeight="1">
      <c r="A2648" s="496"/>
      <c r="B2648" s="496"/>
      <c r="C2648" s="496"/>
      <c r="D2648" s="496"/>
      <c r="E2648" s="496"/>
      <c r="F2648" s="496"/>
      <c r="G2648" s="496"/>
      <c r="H2648" s="496"/>
      <c r="I2648" s="496"/>
      <c r="K2648"/>
      <c r="L2648"/>
      <c r="M2648"/>
      <c r="N2648"/>
      <c r="O2648"/>
      <c r="P2648"/>
    </row>
    <row r="2649" spans="1:16" s="14" customFormat="1" ht="15.75" customHeight="1">
      <c r="A2649" s="496"/>
      <c r="B2649" s="496"/>
      <c r="C2649" s="496"/>
      <c r="D2649" s="496"/>
      <c r="E2649" s="496"/>
      <c r="F2649" s="496"/>
      <c r="G2649" s="496"/>
      <c r="H2649" s="496"/>
      <c r="I2649" s="496"/>
      <c r="K2649"/>
      <c r="L2649"/>
      <c r="M2649"/>
      <c r="N2649"/>
      <c r="O2649"/>
      <c r="P2649"/>
    </row>
    <row r="2650" spans="1:16" s="14" customFormat="1" ht="15.75" customHeight="1">
      <c r="A2650" s="496"/>
      <c r="B2650" s="496"/>
      <c r="C2650" s="496"/>
      <c r="D2650" s="496"/>
      <c r="E2650" s="496"/>
      <c r="F2650" s="496"/>
      <c r="G2650" s="496"/>
      <c r="H2650" s="496"/>
      <c r="I2650" s="496"/>
      <c r="K2650"/>
      <c r="L2650"/>
      <c r="M2650"/>
      <c r="N2650"/>
      <c r="O2650"/>
      <c r="P2650"/>
    </row>
    <row r="2651" spans="1:16" s="14" customFormat="1" ht="15.75" customHeight="1">
      <c r="A2651" s="496"/>
      <c r="B2651" s="496"/>
      <c r="C2651" s="496"/>
      <c r="D2651" s="496"/>
      <c r="E2651" s="496"/>
      <c r="F2651" s="496"/>
      <c r="G2651" s="496"/>
      <c r="H2651" s="496"/>
      <c r="I2651" s="496"/>
      <c r="K2651"/>
      <c r="L2651"/>
      <c r="M2651"/>
      <c r="N2651"/>
      <c r="O2651"/>
      <c r="P2651"/>
    </row>
    <row r="2652" spans="1:16" s="14" customFormat="1" ht="15.75" customHeight="1">
      <c r="A2652" s="496"/>
      <c r="B2652" s="496"/>
      <c r="C2652" s="496"/>
      <c r="D2652" s="496"/>
      <c r="E2652" s="496"/>
      <c r="F2652" s="496"/>
      <c r="G2652" s="496"/>
      <c r="H2652" s="496"/>
      <c r="I2652" s="496"/>
      <c r="K2652"/>
      <c r="L2652"/>
      <c r="M2652"/>
      <c r="N2652"/>
      <c r="O2652"/>
      <c r="P2652"/>
    </row>
    <row r="2653" spans="1:16" s="14" customFormat="1" ht="15.75" customHeight="1">
      <c r="A2653" s="496"/>
      <c r="B2653" s="496"/>
      <c r="C2653" s="496"/>
      <c r="D2653" s="496"/>
      <c r="E2653" s="496"/>
      <c r="F2653" s="496"/>
      <c r="G2653" s="496"/>
      <c r="H2653" s="496"/>
      <c r="I2653" s="496"/>
      <c r="K2653"/>
      <c r="L2653"/>
      <c r="M2653"/>
      <c r="N2653"/>
      <c r="O2653"/>
      <c r="P2653"/>
    </row>
    <row r="2654" spans="1:16" s="14" customFormat="1" ht="15.75" customHeight="1">
      <c r="A2654" s="496"/>
      <c r="B2654" s="496"/>
      <c r="C2654" s="496"/>
      <c r="D2654" s="496"/>
      <c r="E2654" s="496"/>
      <c r="F2654" s="496"/>
      <c r="G2654" s="496"/>
      <c r="H2654" s="496"/>
      <c r="I2654" s="496"/>
      <c r="K2654"/>
      <c r="L2654"/>
      <c r="M2654"/>
      <c r="N2654"/>
      <c r="O2654"/>
      <c r="P2654"/>
    </row>
    <row r="2655" spans="1:16" s="14" customFormat="1" ht="15.75" customHeight="1">
      <c r="A2655" s="496"/>
      <c r="B2655" s="496"/>
      <c r="C2655" s="496"/>
      <c r="D2655" s="496"/>
      <c r="E2655" s="496"/>
      <c r="F2655" s="496"/>
      <c r="G2655" s="496"/>
      <c r="H2655" s="496"/>
      <c r="I2655" s="496"/>
      <c r="K2655"/>
      <c r="L2655"/>
      <c r="M2655"/>
      <c r="N2655"/>
      <c r="O2655"/>
      <c r="P2655"/>
    </row>
    <row r="2656" spans="1:16" s="14" customFormat="1" ht="15.75" customHeight="1">
      <c r="A2656" s="496"/>
      <c r="B2656" s="496"/>
      <c r="C2656" s="496"/>
      <c r="D2656" s="496"/>
      <c r="E2656" s="496"/>
      <c r="F2656" s="496"/>
      <c r="G2656" s="496"/>
      <c r="H2656" s="496"/>
      <c r="I2656" s="496"/>
      <c r="K2656"/>
      <c r="L2656"/>
      <c r="M2656"/>
      <c r="N2656"/>
      <c r="O2656"/>
      <c r="P2656"/>
    </row>
    <row r="2657" spans="1:16" s="14" customFormat="1" ht="15.75" customHeight="1">
      <c r="A2657" s="496"/>
      <c r="B2657" s="496"/>
      <c r="C2657" s="496"/>
      <c r="D2657" s="496"/>
      <c r="E2657" s="496"/>
      <c r="F2657" s="496"/>
      <c r="G2657" s="496"/>
      <c r="H2657" s="496"/>
      <c r="I2657" s="496"/>
      <c r="K2657"/>
      <c r="L2657"/>
      <c r="M2657"/>
      <c r="N2657"/>
      <c r="O2657"/>
      <c r="P2657"/>
    </row>
    <row r="2658" spans="1:16" s="14" customFormat="1" ht="15.75" customHeight="1">
      <c r="A2658" s="496"/>
      <c r="B2658" s="496"/>
      <c r="C2658" s="496"/>
      <c r="D2658" s="496"/>
      <c r="E2658" s="496"/>
      <c r="F2658" s="496"/>
      <c r="G2658" s="496"/>
      <c r="H2658" s="496"/>
      <c r="I2658" s="496"/>
      <c r="K2658"/>
      <c r="L2658"/>
      <c r="M2658"/>
      <c r="N2658"/>
      <c r="O2658"/>
      <c r="P2658"/>
    </row>
    <row r="2659" spans="1:16" s="14" customFormat="1" ht="15.75" customHeight="1">
      <c r="A2659" s="496"/>
      <c r="B2659" s="496"/>
      <c r="C2659" s="496"/>
      <c r="D2659" s="496"/>
      <c r="E2659" s="496"/>
      <c r="F2659" s="496"/>
      <c r="G2659" s="496"/>
      <c r="H2659" s="496"/>
      <c r="I2659" s="496"/>
      <c r="K2659"/>
      <c r="L2659"/>
      <c r="M2659"/>
      <c r="N2659"/>
      <c r="O2659"/>
      <c r="P2659"/>
    </row>
    <row r="2660" spans="1:16" s="14" customFormat="1" ht="15.75" customHeight="1">
      <c r="A2660" s="496"/>
      <c r="B2660" s="496"/>
      <c r="C2660" s="496"/>
      <c r="D2660" s="496"/>
      <c r="E2660" s="496"/>
      <c r="F2660" s="496"/>
      <c r="G2660" s="496"/>
      <c r="H2660" s="496"/>
      <c r="I2660" s="496"/>
      <c r="K2660"/>
      <c r="L2660"/>
      <c r="M2660"/>
      <c r="N2660"/>
      <c r="O2660"/>
      <c r="P2660"/>
    </row>
    <row r="2661" spans="1:16" s="14" customFormat="1" ht="15.75" customHeight="1">
      <c r="A2661" s="496"/>
      <c r="B2661" s="496"/>
      <c r="C2661" s="496"/>
      <c r="D2661" s="496"/>
      <c r="E2661" s="496"/>
      <c r="F2661" s="496"/>
      <c r="G2661" s="496"/>
      <c r="H2661" s="496"/>
      <c r="I2661" s="496"/>
      <c r="K2661"/>
      <c r="L2661"/>
      <c r="M2661"/>
      <c r="N2661"/>
      <c r="O2661"/>
      <c r="P2661"/>
    </row>
    <row r="2662" spans="1:16" s="14" customFormat="1" ht="15.75" customHeight="1">
      <c r="A2662" s="496"/>
      <c r="B2662" s="496"/>
      <c r="C2662" s="496"/>
      <c r="D2662" s="496"/>
      <c r="E2662" s="496"/>
      <c r="F2662" s="496"/>
      <c r="G2662" s="496"/>
      <c r="H2662" s="496"/>
      <c r="I2662" s="496"/>
      <c r="K2662"/>
      <c r="L2662"/>
      <c r="M2662"/>
      <c r="N2662"/>
      <c r="O2662"/>
      <c r="P2662"/>
    </row>
    <row r="2663" spans="1:16" s="14" customFormat="1" ht="15.75" customHeight="1">
      <c r="A2663" s="496"/>
      <c r="B2663" s="496"/>
      <c r="C2663" s="496"/>
      <c r="D2663" s="496"/>
      <c r="E2663" s="496"/>
      <c r="F2663" s="496"/>
      <c r="G2663" s="496"/>
      <c r="H2663" s="496"/>
      <c r="I2663" s="496"/>
      <c r="K2663"/>
      <c r="L2663"/>
      <c r="M2663"/>
      <c r="N2663"/>
      <c r="O2663"/>
      <c r="P2663"/>
    </row>
    <row r="2664" spans="1:16" s="14" customFormat="1" ht="15.75" customHeight="1">
      <c r="A2664" s="496"/>
      <c r="B2664" s="496"/>
      <c r="C2664" s="496"/>
      <c r="D2664" s="496"/>
      <c r="E2664" s="496"/>
      <c r="F2664" s="496"/>
      <c r="G2664" s="496"/>
      <c r="H2664" s="496"/>
      <c r="I2664" s="496"/>
      <c r="K2664"/>
      <c r="L2664"/>
      <c r="M2664"/>
      <c r="N2664"/>
      <c r="O2664"/>
      <c r="P2664"/>
    </row>
    <row r="2665" spans="1:16" s="14" customFormat="1" ht="15.75" customHeight="1">
      <c r="A2665" s="496"/>
      <c r="B2665" s="496"/>
      <c r="C2665" s="496"/>
      <c r="D2665" s="496"/>
      <c r="E2665" s="496"/>
      <c r="F2665" s="496"/>
      <c r="G2665" s="496"/>
      <c r="H2665" s="496"/>
      <c r="I2665" s="496"/>
      <c r="K2665"/>
      <c r="L2665"/>
      <c r="M2665"/>
      <c r="N2665"/>
      <c r="O2665"/>
      <c r="P2665"/>
    </row>
    <row r="2666" spans="1:16" s="14" customFormat="1" ht="15.75" customHeight="1">
      <c r="A2666" s="496"/>
      <c r="B2666" s="496"/>
      <c r="C2666" s="496"/>
      <c r="D2666" s="496"/>
      <c r="E2666" s="496"/>
      <c r="F2666" s="496"/>
      <c r="G2666" s="496"/>
      <c r="H2666" s="496"/>
      <c r="I2666" s="496"/>
      <c r="K2666"/>
      <c r="L2666"/>
      <c r="M2666"/>
      <c r="N2666"/>
      <c r="O2666"/>
      <c r="P2666"/>
    </row>
    <row r="2667" spans="1:16" s="14" customFormat="1" ht="15.75" customHeight="1">
      <c r="A2667" s="496"/>
      <c r="B2667" s="496"/>
      <c r="C2667" s="496"/>
      <c r="D2667" s="496"/>
      <c r="E2667" s="496"/>
      <c r="F2667" s="496"/>
      <c r="G2667" s="496"/>
      <c r="H2667" s="496"/>
      <c r="I2667" s="496"/>
      <c r="K2667"/>
      <c r="L2667"/>
      <c r="M2667"/>
      <c r="N2667"/>
      <c r="O2667"/>
      <c r="P2667"/>
    </row>
    <row r="2668" spans="1:16" s="14" customFormat="1" ht="15.75" customHeight="1">
      <c r="A2668" s="496"/>
      <c r="B2668" s="496"/>
      <c r="C2668" s="496"/>
      <c r="D2668" s="496"/>
      <c r="E2668" s="496"/>
      <c r="F2668" s="496"/>
      <c r="G2668" s="496"/>
      <c r="H2668" s="496"/>
      <c r="I2668" s="496"/>
      <c r="K2668"/>
      <c r="L2668"/>
      <c r="M2668"/>
      <c r="N2668"/>
      <c r="O2668"/>
      <c r="P2668"/>
    </row>
    <row r="2669" spans="1:16" s="14" customFormat="1" ht="15.75" customHeight="1">
      <c r="A2669" s="496"/>
      <c r="B2669" s="496"/>
      <c r="C2669" s="496"/>
      <c r="D2669" s="496"/>
      <c r="E2669" s="496"/>
      <c r="F2669" s="496"/>
      <c r="G2669" s="496"/>
      <c r="H2669" s="496"/>
      <c r="I2669" s="496"/>
      <c r="K2669"/>
      <c r="L2669"/>
      <c r="M2669"/>
      <c r="N2669"/>
      <c r="O2669"/>
      <c r="P2669"/>
    </row>
    <row r="2670" spans="1:16" s="14" customFormat="1" ht="15.75" customHeight="1">
      <c r="A2670" s="496"/>
      <c r="B2670" s="496"/>
      <c r="C2670" s="496"/>
      <c r="D2670" s="496"/>
      <c r="E2670" s="496"/>
      <c r="F2670" s="496"/>
      <c r="G2670" s="496"/>
      <c r="H2670" s="496"/>
      <c r="I2670" s="496"/>
      <c r="K2670"/>
      <c r="L2670"/>
      <c r="M2670"/>
      <c r="N2670"/>
      <c r="O2670"/>
      <c r="P2670"/>
    </row>
    <row r="2671" spans="1:16" s="14" customFormat="1" ht="15.75" customHeight="1">
      <c r="A2671" s="496"/>
      <c r="B2671" s="496"/>
      <c r="C2671" s="496"/>
      <c r="D2671" s="496"/>
      <c r="E2671" s="496"/>
      <c r="F2671" s="496"/>
      <c r="G2671" s="496"/>
      <c r="H2671" s="496"/>
      <c r="I2671" s="496"/>
      <c r="K2671"/>
      <c r="L2671"/>
      <c r="M2671"/>
      <c r="N2671"/>
      <c r="O2671"/>
      <c r="P2671"/>
    </row>
    <row r="2672" spans="1:16" s="14" customFormat="1" ht="15.75" customHeight="1">
      <c r="A2672" s="496"/>
      <c r="B2672" s="496"/>
      <c r="C2672" s="496"/>
      <c r="D2672" s="496"/>
      <c r="E2672" s="496"/>
      <c r="F2672" s="496"/>
      <c r="G2672" s="496"/>
      <c r="H2672" s="496"/>
      <c r="I2672" s="496"/>
      <c r="K2672"/>
      <c r="L2672"/>
      <c r="M2672"/>
      <c r="N2672"/>
      <c r="O2672"/>
      <c r="P2672"/>
    </row>
    <row r="2673" spans="1:16" s="14" customFormat="1" ht="16.5" customHeight="1">
      <c r="A2673" s="272"/>
      <c r="B2673" s="496"/>
      <c r="C2673" s="496"/>
      <c r="D2673" s="496"/>
      <c r="E2673" s="496"/>
      <c r="F2673" s="496"/>
      <c r="G2673" s="496"/>
      <c r="H2673" s="496"/>
      <c r="I2673" s="496"/>
      <c r="K2673"/>
      <c r="L2673"/>
      <c r="M2673"/>
      <c r="N2673"/>
      <c r="O2673"/>
      <c r="P2673"/>
    </row>
    <row r="2674" spans="1:16" s="14" customFormat="1" ht="16.5" customHeight="1">
      <c r="A2674" s="272"/>
      <c r="B2674" s="496"/>
      <c r="C2674" s="496"/>
      <c r="D2674" s="496"/>
      <c r="E2674" s="496"/>
      <c r="F2674" s="496"/>
      <c r="G2674" s="496"/>
      <c r="H2674" s="496"/>
      <c r="I2674" s="496"/>
      <c r="K2674"/>
      <c r="L2674"/>
      <c r="M2674"/>
      <c r="N2674"/>
      <c r="O2674"/>
      <c r="P2674"/>
    </row>
    <row r="2675" spans="1:16" s="14" customFormat="1" ht="16.5" customHeight="1">
      <c r="A2675" s="272"/>
      <c r="B2675" s="496"/>
      <c r="C2675" s="496"/>
      <c r="D2675" s="496"/>
      <c r="E2675" s="496"/>
      <c r="F2675" s="496"/>
      <c r="G2675" s="496"/>
      <c r="H2675" s="496"/>
      <c r="I2675" s="496"/>
      <c r="K2675"/>
      <c r="L2675"/>
      <c r="M2675"/>
      <c r="N2675"/>
      <c r="O2675"/>
      <c r="P2675"/>
    </row>
    <row r="2676" spans="1:16" s="14" customFormat="1" ht="16.5" customHeight="1">
      <c r="A2676" s="272"/>
      <c r="B2676" s="496"/>
      <c r="C2676" s="496"/>
      <c r="D2676" s="496"/>
      <c r="E2676" s="496"/>
      <c r="F2676" s="496"/>
      <c r="G2676" s="496"/>
      <c r="H2676" s="496"/>
      <c r="I2676" s="235">
        <v>45</v>
      </c>
      <c r="K2676"/>
      <c r="L2676"/>
      <c r="M2676"/>
      <c r="N2676"/>
      <c r="O2676"/>
      <c r="P2676"/>
    </row>
    <row r="2677" spans="1:16" s="14" customFormat="1" ht="16.5" customHeight="1">
      <c r="A2677" s="272"/>
      <c r="B2677" s="496"/>
      <c r="C2677" s="496"/>
      <c r="D2677" s="496"/>
      <c r="E2677" s="496"/>
      <c r="F2677" s="496"/>
      <c r="G2677" s="496"/>
      <c r="H2677" s="496"/>
      <c r="I2677" s="241"/>
      <c r="K2677"/>
      <c r="L2677"/>
      <c r="M2677"/>
      <c r="N2677"/>
      <c r="O2677"/>
      <c r="P2677"/>
    </row>
    <row r="2678" spans="1:16" s="14" customFormat="1" ht="15" customHeight="1">
      <c r="A2678" s="272"/>
      <c r="B2678" s="496"/>
      <c r="C2678" s="496"/>
      <c r="D2678" s="496"/>
      <c r="E2678" s="496"/>
      <c r="F2678" s="496"/>
      <c r="G2678" s="496"/>
      <c r="H2678" s="496"/>
      <c r="I2678" s="241"/>
      <c r="K2678"/>
      <c r="L2678"/>
      <c r="M2678"/>
      <c r="N2678"/>
      <c r="O2678"/>
      <c r="P2678"/>
    </row>
    <row r="2679" spans="1:16" s="14" customFormat="1" ht="16.5" customHeight="1">
      <c r="A2679" s="261"/>
      <c r="B2679" s="630" t="s">
        <v>358</v>
      </c>
      <c r="C2679" s="630"/>
      <c r="D2679" s="630"/>
      <c r="E2679" s="630"/>
      <c r="F2679" s="259"/>
      <c r="G2679" s="453"/>
      <c r="H2679" s="227"/>
      <c r="I2679" s="212"/>
      <c r="K2679"/>
      <c r="L2679"/>
      <c r="M2679"/>
      <c r="N2679"/>
      <c r="O2679"/>
      <c r="P2679"/>
    </row>
    <row r="2680" spans="1:16" s="14" customFormat="1" ht="16.5" customHeight="1">
      <c r="A2680" s="261"/>
      <c r="B2680" s="444"/>
      <c r="C2680" s="444"/>
      <c r="D2680" s="444"/>
      <c r="E2680" s="444"/>
      <c r="F2680" s="259"/>
      <c r="G2680" s="453"/>
      <c r="H2680" s="227"/>
      <c r="I2680" s="212"/>
      <c r="K2680"/>
      <c r="L2680"/>
      <c r="M2680"/>
      <c r="N2680"/>
      <c r="O2680"/>
      <c r="P2680"/>
    </row>
    <row r="2681" spans="1:16" s="14" customFormat="1" ht="16.5" customHeight="1">
      <c r="A2681" s="631" t="s">
        <v>1056</v>
      </c>
      <c r="B2681" s="631"/>
      <c r="C2681" s="631"/>
      <c r="D2681" s="631"/>
      <c r="E2681" s="631"/>
      <c r="F2681" s="631"/>
      <c r="G2681" s="631"/>
      <c r="H2681" s="631"/>
      <c r="I2681" s="631"/>
      <c r="K2681"/>
      <c r="L2681"/>
      <c r="M2681"/>
      <c r="N2681"/>
      <c r="O2681"/>
      <c r="P2681"/>
    </row>
    <row r="2682" spans="1:16" s="14" customFormat="1" ht="15.75" customHeight="1">
      <c r="A2682" s="631" t="s">
        <v>1057</v>
      </c>
      <c r="B2682" s="631"/>
      <c r="C2682" s="631"/>
      <c r="D2682" s="631"/>
      <c r="E2682" s="631"/>
      <c r="F2682" s="631"/>
      <c r="G2682" s="631"/>
      <c r="H2682" s="631"/>
      <c r="I2682" s="631"/>
      <c r="K2682"/>
      <c r="L2682"/>
      <c r="M2682"/>
      <c r="N2682"/>
      <c r="O2682"/>
      <c r="P2682"/>
    </row>
    <row r="2683" spans="1:16" s="14" customFormat="1" ht="16.5" customHeight="1">
      <c r="A2683" s="435"/>
      <c r="B2683" s="435"/>
      <c r="C2683" s="435"/>
      <c r="D2683" s="435"/>
      <c r="E2683" s="609" t="s">
        <v>81</v>
      </c>
      <c r="F2683" s="435"/>
      <c r="G2683" s="435"/>
      <c r="H2683" s="435"/>
      <c r="I2683" s="435"/>
      <c r="K2683"/>
      <c r="L2683"/>
      <c r="M2683"/>
      <c r="N2683"/>
      <c r="O2683"/>
      <c r="P2683"/>
    </row>
    <row r="2684" spans="1:16" s="14" customFormat="1" ht="15.75" customHeight="1">
      <c r="A2684" s="161"/>
      <c r="B2684" s="183"/>
      <c r="C2684" s="12"/>
      <c r="D2684" s="450"/>
      <c r="E2684" s="609"/>
      <c r="F2684" s="450"/>
      <c r="G2684" s="161"/>
      <c r="H2684" s="450"/>
      <c r="I2684" s="450"/>
      <c r="K2684"/>
      <c r="L2684"/>
      <c r="M2684"/>
      <c r="N2684"/>
      <c r="O2684"/>
      <c r="P2684"/>
    </row>
    <row r="2685" spans="1:16" s="14" customFormat="1" ht="15.75" customHeight="1">
      <c r="A2685" s="468" t="s">
        <v>44</v>
      </c>
      <c r="B2685" s="610" t="s">
        <v>45</v>
      </c>
      <c r="C2685" s="611"/>
      <c r="D2685" s="332" t="s">
        <v>82</v>
      </c>
      <c r="E2685" s="445" t="s">
        <v>314</v>
      </c>
      <c r="F2685" s="34" t="s">
        <v>83</v>
      </c>
      <c r="G2685" s="614" t="s">
        <v>48</v>
      </c>
      <c r="H2685" s="615"/>
      <c r="I2685" s="616" t="s">
        <v>49</v>
      </c>
      <c r="K2685"/>
      <c r="L2685"/>
      <c r="M2685"/>
      <c r="N2685"/>
      <c r="O2685"/>
      <c r="P2685"/>
    </row>
    <row r="2686" spans="1:16" s="14" customFormat="1" ht="16.5" customHeight="1">
      <c r="A2686" s="484" t="s">
        <v>84</v>
      </c>
      <c r="B2686" s="612"/>
      <c r="C2686" s="613"/>
      <c r="D2686" s="333" t="s">
        <v>568</v>
      </c>
      <c r="E2686" s="35" t="s">
        <v>616</v>
      </c>
      <c r="F2686" s="35" t="s">
        <v>656</v>
      </c>
      <c r="G2686" s="20" t="s">
        <v>51</v>
      </c>
      <c r="H2686" s="20" t="s">
        <v>52</v>
      </c>
      <c r="I2686" s="617"/>
      <c r="K2686"/>
      <c r="L2686"/>
      <c r="M2686"/>
      <c r="N2686"/>
      <c r="O2686"/>
      <c r="P2686"/>
    </row>
    <row r="2687" spans="1:16" s="14" customFormat="1" ht="16.5" customHeight="1">
      <c r="A2687" s="112">
        <v>1</v>
      </c>
      <c r="B2687" s="618">
        <v>2</v>
      </c>
      <c r="C2687" s="619"/>
      <c r="D2687" s="431">
        <v>3</v>
      </c>
      <c r="E2687" s="101">
        <v>4</v>
      </c>
      <c r="F2687" s="101">
        <v>5</v>
      </c>
      <c r="G2687" s="101">
        <v>6</v>
      </c>
      <c r="H2687" s="101">
        <v>7</v>
      </c>
      <c r="I2687" s="112">
        <v>8</v>
      </c>
      <c r="K2687"/>
      <c r="L2687"/>
      <c r="M2687"/>
      <c r="N2687"/>
      <c r="O2687"/>
      <c r="P2687"/>
    </row>
    <row r="2688" spans="1:16" s="14" customFormat="1" ht="15" customHeight="1">
      <c r="A2688" s="51">
        <v>50409</v>
      </c>
      <c r="B2688" s="620" t="s">
        <v>359</v>
      </c>
      <c r="C2688" s="621"/>
      <c r="D2688" s="5">
        <f>D352</f>
        <v>118925</v>
      </c>
      <c r="E2688" s="250">
        <f>E352</f>
        <v>250000</v>
      </c>
      <c r="F2688" s="5">
        <f>F352</f>
        <v>140788</v>
      </c>
      <c r="G2688" s="58">
        <f>F2688/D2688</f>
        <v>1.1838385537103215</v>
      </c>
      <c r="H2688" s="59">
        <f>F2688/E2688</f>
        <v>0.56315199999999999</v>
      </c>
      <c r="I2688" s="59">
        <f>F2688/F2690</f>
        <v>1</v>
      </c>
      <c r="K2688"/>
      <c r="L2688"/>
      <c r="M2688"/>
      <c r="N2688"/>
      <c r="O2688"/>
      <c r="P2688"/>
    </row>
    <row r="2689" spans="1:16" s="14" customFormat="1" ht="16.5" customHeight="1">
      <c r="A2689" s="51">
        <v>56000</v>
      </c>
      <c r="B2689" s="620" t="s">
        <v>360</v>
      </c>
      <c r="C2689" s="621"/>
      <c r="D2689" s="5">
        <f>D354</f>
        <v>0</v>
      </c>
      <c r="E2689" s="250">
        <f>E354</f>
        <v>0</v>
      </c>
      <c r="F2689" s="5">
        <f>F354</f>
        <v>0</v>
      </c>
      <c r="G2689" s="58" t="e">
        <f>F2689/D2689</f>
        <v>#DIV/0!</v>
      </c>
      <c r="H2689" s="58" t="e">
        <f>F2689/E2689</f>
        <v>#DIV/0!</v>
      </c>
      <c r="I2689" s="58">
        <f>F2689/F2690</f>
        <v>0</v>
      </c>
      <c r="K2689"/>
      <c r="L2689"/>
      <c r="M2689"/>
      <c r="N2689"/>
      <c r="O2689"/>
      <c r="P2689"/>
    </row>
    <row r="2690" spans="1:16" s="14" customFormat="1" ht="16.5" customHeight="1">
      <c r="A2690" s="116"/>
      <c r="B2690" s="626" t="s">
        <v>326</v>
      </c>
      <c r="C2690" s="627"/>
      <c r="D2690" s="393">
        <f>D2688+D2689</f>
        <v>118925</v>
      </c>
      <c r="E2690" s="393">
        <f t="shared" ref="E2690:F2690" si="226">E2688+E2689</f>
        <v>250000</v>
      </c>
      <c r="F2690" s="393">
        <f t="shared" si="226"/>
        <v>140788</v>
      </c>
      <c r="G2690" s="118">
        <f>F2690/D2690</f>
        <v>1.1838385537103215</v>
      </c>
      <c r="H2690" s="108">
        <f>F2690/E2690</f>
        <v>0.56315199999999999</v>
      </c>
      <c r="I2690" s="108">
        <f>SUM(I2688:I2689)</f>
        <v>1</v>
      </c>
      <c r="K2690"/>
      <c r="L2690"/>
      <c r="M2690"/>
      <c r="N2690"/>
      <c r="O2690"/>
      <c r="P2690"/>
    </row>
    <row r="2691" spans="1:16" s="14" customFormat="1" ht="16.5" customHeight="1">
      <c r="A2691" s="140"/>
      <c r="B2691" s="493"/>
      <c r="C2691" s="493"/>
      <c r="D2691" s="234"/>
      <c r="E2691" s="130"/>
      <c r="F2691" s="131"/>
      <c r="G2691" s="225"/>
      <c r="H2691" s="225"/>
      <c r="I2691" s="241"/>
      <c r="K2691"/>
      <c r="L2691"/>
      <c r="M2691"/>
      <c r="N2691"/>
      <c r="O2691"/>
      <c r="P2691"/>
    </row>
    <row r="2692" spans="1:16" s="14" customFormat="1" ht="16.5" customHeight="1">
      <c r="A2692" s="632" t="s">
        <v>485</v>
      </c>
      <c r="B2692" s="632"/>
      <c r="C2692" s="632"/>
      <c r="D2692" s="632"/>
      <c r="E2692" s="632"/>
      <c r="F2692" s="632"/>
      <c r="G2692" s="632"/>
      <c r="H2692" s="632"/>
      <c r="I2692" s="632"/>
      <c r="K2692"/>
      <c r="L2692"/>
      <c r="M2692"/>
      <c r="N2692"/>
      <c r="O2692"/>
      <c r="P2692"/>
    </row>
    <row r="2693" spans="1:16" s="14" customFormat="1" ht="16.5" customHeight="1">
      <c r="A2693" s="435"/>
      <c r="B2693" s="435"/>
      <c r="C2693" s="435"/>
      <c r="D2693" s="435"/>
      <c r="E2693" s="609" t="s">
        <v>81</v>
      </c>
      <c r="F2693" s="435"/>
      <c r="G2693" s="435"/>
      <c r="H2693" s="435"/>
      <c r="I2693" s="435"/>
      <c r="K2693"/>
      <c r="L2693"/>
      <c r="M2693"/>
      <c r="N2693"/>
      <c r="O2693"/>
      <c r="P2693"/>
    </row>
    <row r="2694" spans="1:16" s="14" customFormat="1" ht="16.5" customHeight="1">
      <c r="A2694" s="161"/>
      <c r="B2694" s="183"/>
      <c r="C2694" s="12"/>
      <c r="D2694" s="450"/>
      <c r="E2694" s="609"/>
      <c r="F2694" s="450"/>
      <c r="G2694" s="161"/>
      <c r="H2694" s="450"/>
      <c r="I2694" s="450"/>
      <c r="K2694"/>
      <c r="L2694"/>
      <c r="M2694"/>
      <c r="N2694"/>
      <c r="O2694"/>
      <c r="P2694"/>
    </row>
    <row r="2695" spans="1:16" s="14" customFormat="1" ht="16.5" customHeight="1">
      <c r="A2695" s="468" t="s">
        <v>44</v>
      </c>
      <c r="B2695" s="610" t="s">
        <v>45</v>
      </c>
      <c r="C2695" s="611"/>
      <c r="D2695" s="332" t="s">
        <v>82</v>
      </c>
      <c r="E2695" s="445" t="s">
        <v>148</v>
      </c>
      <c r="F2695" s="34" t="s">
        <v>83</v>
      </c>
      <c r="G2695" s="614" t="s">
        <v>48</v>
      </c>
      <c r="H2695" s="615"/>
      <c r="I2695" s="616" t="s">
        <v>49</v>
      </c>
      <c r="K2695"/>
      <c r="L2695"/>
      <c r="M2695"/>
      <c r="N2695"/>
      <c r="O2695"/>
      <c r="P2695"/>
    </row>
    <row r="2696" spans="1:16" s="14" customFormat="1" ht="15.75" customHeight="1">
      <c r="A2696" s="484" t="s">
        <v>84</v>
      </c>
      <c r="B2696" s="612"/>
      <c r="C2696" s="613"/>
      <c r="D2696" s="333" t="s">
        <v>568</v>
      </c>
      <c r="E2696" s="35" t="s">
        <v>616</v>
      </c>
      <c r="F2696" s="35" t="s">
        <v>656</v>
      </c>
      <c r="G2696" s="20" t="s">
        <v>51</v>
      </c>
      <c r="H2696" s="20" t="s">
        <v>52</v>
      </c>
      <c r="I2696" s="617"/>
      <c r="K2696"/>
      <c r="L2696"/>
      <c r="M2696"/>
      <c r="N2696"/>
      <c r="O2696"/>
      <c r="P2696"/>
    </row>
    <row r="2697" spans="1:16" s="14" customFormat="1" ht="16.5" customHeight="1">
      <c r="A2697" s="112">
        <v>1</v>
      </c>
      <c r="B2697" s="618">
        <v>2</v>
      </c>
      <c r="C2697" s="619"/>
      <c r="D2697" s="431">
        <v>3</v>
      </c>
      <c r="E2697" s="101">
        <v>4</v>
      </c>
      <c r="F2697" s="101">
        <v>5</v>
      </c>
      <c r="G2697" s="101">
        <v>6</v>
      </c>
      <c r="H2697" s="101">
        <v>7</v>
      </c>
      <c r="I2697" s="112">
        <v>8</v>
      </c>
      <c r="K2697"/>
      <c r="L2697"/>
      <c r="M2697"/>
      <c r="N2697"/>
      <c r="O2697"/>
      <c r="P2697"/>
    </row>
    <row r="2698" spans="1:16" s="14" customFormat="1" ht="16.5" customHeight="1">
      <c r="A2698" s="53">
        <v>111</v>
      </c>
      <c r="B2698" s="624" t="s">
        <v>179</v>
      </c>
      <c r="C2698" s="625"/>
      <c r="D2698" s="5">
        <f>D688</f>
        <v>571286</v>
      </c>
      <c r="E2698" s="5">
        <f>E688</f>
        <v>873936.3</v>
      </c>
      <c r="F2698" s="5">
        <f>F688</f>
        <v>678038.65</v>
      </c>
      <c r="G2698" s="58">
        <f t="shared" ref="G2698:G2703" si="227">F2698/D2698</f>
        <v>1.186863760008122</v>
      </c>
      <c r="H2698" s="59">
        <f t="shared" ref="H2698:H2703" si="228">F2698/E2698</f>
        <v>0.77584447516369326</v>
      </c>
      <c r="I2698" s="59">
        <f>F2698/F2703</f>
        <v>0.84309546166444616</v>
      </c>
      <c r="K2698"/>
      <c r="L2698"/>
      <c r="M2698"/>
      <c r="N2698"/>
      <c r="O2698"/>
      <c r="P2698"/>
    </row>
    <row r="2699" spans="1:16" s="14" customFormat="1" ht="16.5" customHeight="1">
      <c r="A2699" s="53">
        <v>130</v>
      </c>
      <c r="B2699" s="624" t="s">
        <v>180</v>
      </c>
      <c r="C2699" s="625"/>
      <c r="D2699" s="74">
        <f>D982</f>
        <v>105001.24</v>
      </c>
      <c r="E2699" s="228">
        <f>E982</f>
        <v>286188</v>
      </c>
      <c r="F2699" s="74">
        <f>F982</f>
        <v>126186.59</v>
      </c>
      <c r="G2699" s="58">
        <f t="shared" si="227"/>
        <v>1.2017628553719937</v>
      </c>
      <c r="H2699" s="59">
        <f t="shared" si="228"/>
        <v>0.44092201629697958</v>
      </c>
      <c r="I2699" s="59">
        <f>F2699/F2703</f>
        <v>0.15690453833555384</v>
      </c>
      <c r="K2699"/>
      <c r="L2699"/>
      <c r="M2699"/>
      <c r="N2699"/>
      <c r="O2699"/>
      <c r="P2699"/>
    </row>
    <row r="2700" spans="1:16" s="14" customFormat="1" ht="16.5" customHeight="1">
      <c r="A2700" s="53">
        <v>132</v>
      </c>
      <c r="B2700" s="624" t="s">
        <v>181</v>
      </c>
      <c r="C2700" s="625"/>
      <c r="D2700" s="5">
        <v>0</v>
      </c>
      <c r="E2700" s="238">
        <f>0+0</f>
        <v>0</v>
      </c>
      <c r="F2700" s="5">
        <v>0</v>
      </c>
      <c r="G2700" s="58" t="e">
        <f t="shared" si="227"/>
        <v>#DIV/0!</v>
      </c>
      <c r="H2700" s="59" t="e">
        <f t="shared" si="228"/>
        <v>#DIV/0!</v>
      </c>
      <c r="I2700" s="59">
        <f>F2700/F2703</f>
        <v>0</v>
      </c>
      <c r="K2700"/>
      <c r="L2700"/>
      <c r="M2700"/>
      <c r="N2700"/>
      <c r="O2700"/>
      <c r="P2700"/>
    </row>
    <row r="2701" spans="1:16" s="14" customFormat="1" ht="16.5" customHeight="1">
      <c r="A2701" s="53">
        <v>200</v>
      </c>
      <c r="B2701" s="624" t="s">
        <v>182</v>
      </c>
      <c r="C2701" s="625"/>
      <c r="D2701" s="5">
        <v>0</v>
      </c>
      <c r="E2701" s="239">
        <f>0+0</f>
        <v>0</v>
      </c>
      <c r="F2701" s="5">
        <v>0</v>
      </c>
      <c r="G2701" s="58" t="e">
        <f t="shared" si="227"/>
        <v>#DIV/0!</v>
      </c>
      <c r="H2701" s="59" t="e">
        <f t="shared" si="228"/>
        <v>#DIV/0!</v>
      </c>
      <c r="I2701" s="59">
        <f>F2701/F2703</f>
        <v>0</v>
      </c>
      <c r="K2701"/>
      <c r="L2701"/>
      <c r="M2701"/>
      <c r="N2701"/>
      <c r="O2701"/>
      <c r="P2701"/>
    </row>
    <row r="2702" spans="1:16" s="14" customFormat="1" ht="16.5" customHeight="1">
      <c r="A2702" s="53">
        <v>300</v>
      </c>
      <c r="B2702" s="624" t="s">
        <v>183</v>
      </c>
      <c r="C2702" s="625"/>
      <c r="D2702" s="5">
        <f>D1339</f>
        <v>0</v>
      </c>
      <c r="E2702" s="240">
        <f>E1339</f>
        <v>0</v>
      </c>
      <c r="F2702" s="5">
        <f>F1339</f>
        <v>0</v>
      </c>
      <c r="G2702" s="58" t="e">
        <f t="shared" si="227"/>
        <v>#DIV/0!</v>
      </c>
      <c r="H2702" s="59" t="e">
        <f t="shared" si="228"/>
        <v>#DIV/0!</v>
      </c>
      <c r="I2702" s="59">
        <f>F2702/F2703</f>
        <v>0</v>
      </c>
      <c r="K2702"/>
      <c r="L2702"/>
      <c r="M2702"/>
      <c r="N2702"/>
      <c r="O2702"/>
      <c r="P2702"/>
    </row>
    <row r="2703" spans="1:16" s="14" customFormat="1" ht="16.5" customHeight="1">
      <c r="A2703" s="116"/>
      <c r="B2703" s="427" t="s">
        <v>80</v>
      </c>
      <c r="C2703" s="428"/>
      <c r="D2703" s="393">
        <f>D2698+D2699+D2700+D2701+D2702</f>
        <v>676287.24</v>
      </c>
      <c r="E2703" s="393">
        <f t="shared" ref="E2703:F2703" si="229">E2698+E2699+E2700+E2701+E2702</f>
        <v>1160124.3</v>
      </c>
      <c r="F2703" s="393">
        <f t="shared" si="229"/>
        <v>804225.24</v>
      </c>
      <c r="G2703" s="139">
        <f t="shared" si="227"/>
        <v>1.1891770130100341</v>
      </c>
      <c r="H2703" s="108">
        <f t="shared" si="228"/>
        <v>0.6932233382233266</v>
      </c>
      <c r="I2703" s="144">
        <f>I2698+I2699+I2700+I2701+I2702</f>
        <v>1</v>
      </c>
      <c r="K2703"/>
      <c r="L2703"/>
      <c r="M2703"/>
      <c r="N2703"/>
      <c r="O2703"/>
      <c r="P2703"/>
    </row>
    <row r="2704" spans="1:16" s="14" customFormat="1" ht="16.5" customHeight="1">
      <c r="A2704" s="350"/>
      <c r="B2704" s="351"/>
      <c r="C2704" s="351"/>
      <c r="D2704" s="352"/>
      <c r="E2704" s="352"/>
      <c r="F2704" s="352"/>
      <c r="G2704" s="353"/>
      <c r="H2704" s="354"/>
      <c r="I2704" s="355"/>
      <c r="K2704"/>
      <c r="L2704"/>
      <c r="M2704"/>
      <c r="N2704"/>
      <c r="O2704"/>
      <c r="P2704"/>
    </row>
    <row r="2705" spans="1:16" s="14" customFormat="1" ht="16.5" customHeight="1">
      <c r="A2705" s="237"/>
      <c r="B2705" s="237"/>
      <c r="C2705" s="237"/>
      <c r="D2705" s="237"/>
      <c r="E2705" s="237"/>
      <c r="F2705" s="237"/>
      <c r="G2705" s="450"/>
      <c r="H2705" s="453"/>
      <c r="I2705" s="235"/>
      <c r="K2705"/>
      <c r="L2705"/>
      <c r="M2705"/>
      <c r="N2705"/>
      <c r="O2705"/>
      <c r="P2705"/>
    </row>
    <row r="2706" spans="1:16" s="14" customFormat="1" ht="16.5" customHeight="1">
      <c r="A2706" s="486"/>
      <c r="B2706" s="623" t="s">
        <v>951</v>
      </c>
      <c r="C2706" s="623"/>
      <c r="D2706" s="623"/>
      <c r="E2706" s="623"/>
      <c r="F2706" s="623"/>
      <c r="G2706" s="623"/>
      <c r="H2706" s="623"/>
      <c r="I2706" s="623"/>
      <c r="K2706"/>
      <c r="L2706"/>
      <c r="M2706"/>
      <c r="N2706"/>
      <c r="O2706"/>
      <c r="P2706"/>
    </row>
    <row r="2707" spans="1:16" s="14" customFormat="1" ht="12" customHeight="1">
      <c r="A2707" s="623" t="s">
        <v>952</v>
      </c>
      <c r="B2707" s="623"/>
      <c r="C2707" s="623"/>
      <c r="D2707" s="623"/>
      <c r="E2707" s="623"/>
      <c r="F2707" s="623"/>
      <c r="G2707" s="623"/>
      <c r="H2707" s="623"/>
      <c r="I2707" s="623"/>
      <c r="K2707"/>
      <c r="L2707"/>
      <c r="M2707"/>
      <c r="N2707"/>
      <c r="O2707"/>
      <c r="P2707"/>
    </row>
    <row r="2708" spans="1:16" s="14" customFormat="1" ht="16.5" customHeight="1">
      <c r="A2708" s="629" t="s">
        <v>953</v>
      </c>
      <c r="B2708" s="629"/>
      <c r="C2708" s="629"/>
      <c r="D2708" s="629"/>
      <c r="E2708" s="629"/>
      <c r="F2708" s="629"/>
      <c r="G2708" s="629"/>
      <c r="H2708" s="629"/>
      <c r="I2708" s="629"/>
      <c r="K2708"/>
      <c r="L2708"/>
      <c r="M2708"/>
      <c r="N2708"/>
      <c r="O2708"/>
      <c r="P2708"/>
    </row>
    <row r="2709" spans="1:16" s="14" customFormat="1" ht="15" customHeight="1">
      <c r="A2709" s="622" t="s">
        <v>954</v>
      </c>
      <c r="B2709" s="622"/>
      <c r="C2709" s="622"/>
      <c r="D2709" s="622"/>
      <c r="E2709" s="622"/>
      <c r="F2709" s="622"/>
      <c r="G2709" s="622"/>
      <c r="H2709" s="622"/>
      <c r="I2709" s="622"/>
      <c r="K2709"/>
      <c r="L2709"/>
      <c r="M2709"/>
      <c r="N2709"/>
      <c r="O2709"/>
      <c r="P2709"/>
    </row>
    <row r="2710" spans="1:16" s="14" customFormat="1" ht="15" customHeight="1">
      <c r="A2710" s="622" t="s">
        <v>955</v>
      </c>
      <c r="B2710" s="622"/>
      <c r="C2710" s="622"/>
      <c r="D2710" s="622"/>
      <c r="E2710" s="622"/>
      <c r="F2710" s="622"/>
      <c r="G2710" s="622"/>
      <c r="H2710" s="622"/>
      <c r="I2710" s="622"/>
      <c r="K2710"/>
      <c r="L2710"/>
      <c r="M2710"/>
      <c r="N2710"/>
      <c r="O2710"/>
      <c r="P2710"/>
    </row>
    <row r="2711" spans="1:16" s="14" customFormat="1" ht="16.5" customHeight="1">
      <c r="A2711" s="622" t="s">
        <v>956</v>
      </c>
      <c r="B2711" s="622"/>
      <c r="C2711" s="622"/>
      <c r="D2711" s="622"/>
      <c r="E2711" s="622"/>
      <c r="F2711" s="622"/>
      <c r="G2711" s="622"/>
      <c r="H2711" s="622"/>
      <c r="I2711" s="622"/>
      <c r="K2711"/>
      <c r="L2711"/>
      <c r="M2711"/>
      <c r="N2711"/>
      <c r="O2711"/>
      <c r="P2711"/>
    </row>
    <row r="2712" spans="1:16" s="14" customFormat="1" ht="16.5" customHeight="1">
      <c r="A2712" s="622" t="s">
        <v>957</v>
      </c>
      <c r="B2712" s="622"/>
      <c r="C2712" s="622"/>
      <c r="D2712" s="622"/>
      <c r="E2712" s="622"/>
      <c r="F2712" s="622"/>
      <c r="G2712" s="622"/>
      <c r="H2712" s="622"/>
      <c r="I2712" s="622"/>
      <c r="K2712"/>
      <c r="L2712"/>
      <c r="M2712"/>
      <c r="N2712"/>
      <c r="O2712"/>
      <c r="P2712"/>
    </row>
    <row r="2713" spans="1:16" s="14" customFormat="1" ht="15" customHeight="1">
      <c r="A2713" s="628" t="s">
        <v>958</v>
      </c>
      <c r="B2713" s="628"/>
      <c r="C2713" s="628"/>
      <c r="D2713" s="628"/>
      <c r="E2713" s="628"/>
      <c r="F2713" s="628"/>
      <c r="G2713" s="628"/>
      <c r="H2713" s="628"/>
      <c r="I2713" s="628"/>
      <c r="K2713"/>
      <c r="L2713"/>
      <c r="M2713"/>
      <c r="N2713"/>
      <c r="O2713"/>
      <c r="P2713"/>
    </row>
    <row r="2714" spans="1:16" s="14" customFormat="1" ht="15" customHeight="1">
      <c r="A2714" s="439"/>
      <c r="B2714" s="439"/>
      <c r="C2714" s="439"/>
      <c r="D2714" s="439"/>
      <c r="E2714" s="439"/>
      <c r="F2714" s="439"/>
      <c r="G2714" s="439"/>
      <c r="H2714" s="439"/>
      <c r="I2714" s="439"/>
      <c r="K2714"/>
      <c r="L2714"/>
      <c r="M2714"/>
      <c r="N2714"/>
      <c r="O2714"/>
      <c r="P2714"/>
    </row>
    <row r="2715" spans="1:16" s="14" customFormat="1" ht="15" customHeight="1">
      <c r="A2715" s="439"/>
      <c r="B2715" s="439"/>
      <c r="C2715" s="439"/>
      <c r="D2715" s="439"/>
      <c r="E2715" s="439"/>
      <c r="F2715" s="439"/>
      <c r="G2715" s="439"/>
      <c r="H2715" s="439"/>
      <c r="I2715" s="439"/>
      <c r="K2715"/>
      <c r="L2715"/>
      <c r="M2715"/>
      <c r="N2715"/>
      <c r="O2715"/>
      <c r="P2715"/>
    </row>
    <row r="2716" spans="1:16" s="14" customFormat="1" ht="15" customHeight="1">
      <c r="A2716" s="439"/>
      <c r="B2716" s="439"/>
      <c r="C2716" s="439"/>
      <c r="D2716" s="439"/>
      <c r="E2716" s="439"/>
      <c r="F2716" s="439"/>
      <c r="G2716" s="439"/>
      <c r="H2716" s="439"/>
      <c r="I2716" s="439"/>
      <c r="K2716"/>
      <c r="L2716"/>
      <c r="M2716"/>
      <c r="N2716"/>
      <c r="O2716"/>
      <c r="P2716"/>
    </row>
    <row r="2717" spans="1:16" s="14" customFormat="1" ht="15" customHeight="1">
      <c r="A2717" s="439"/>
      <c r="B2717" s="439"/>
      <c r="C2717" s="439"/>
      <c r="D2717" s="439"/>
      <c r="E2717" s="439"/>
      <c r="F2717" s="439"/>
      <c r="G2717" s="439"/>
      <c r="H2717" s="439"/>
      <c r="I2717" s="439"/>
      <c r="K2717"/>
      <c r="L2717"/>
      <c r="M2717"/>
      <c r="N2717"/>
      <c r="O2717"/>
      <c r="P2717"/>
    </row>
    <row r="2718" spans="1:16" s="14" customFormat="1" ht="15" customHeight="1">
      <c r="A2718" s="439"/>
      <c r="B2718" s="439"/>
      <c r="C2718" s="439"/>
      <c r="D2718" s="439"/>
      <c r="E2718" s="439"/>
      <c r="F2718" s="439"/>
      <c r="G2718" s="439"/>
      <c r="H2718" s="439"/>
      <c r="I2718" s="439"/>
      <c r="K2718"/>
      <c r="L2718"/>
      <c r="M2718"/>
      <c r="N2718"/>
      <c r="O2718"/>
      <c r="P2718"/>
    </row>
    <row r="2719" spans="1:16" s="14" customFormat="1" ht="15" customHeight="1">
      <c r="A2719" s="439"/>
      <c r="B2719" s="439"/>
      <c r="C2719" s="439"/>
      <c r="D2719" s="439"/>
      <c r="E2719" s="439"/>
      <c r="F2719" s="439"/>
      <c r="G2719" s="439"/>
      <c r="H2719" s="439"/>
      <c r="I2719" s="439"/>
      <c r="K2719"/>
      <c r="L2719"/>
      <c r="M2719"/>
      <c r="N2719"/>
      <c r="O2719"/>
      <c r="P2719"/>
    </row>
    <row r="2720" spans="1:16" s="14" customFormat="1" ht="15" customHeight="1">
      <c r="A2720" s="439"/>
      <c r="B2720" s="439"/>
      <c r="C2720" s="439"/>
      <c r="D2720" s="439"/>
      <c r="E2720" s="439"/>
      <c r="F2720" s="439"/>
      <c r="G2720" s="439"/>
      <c r="H2720" s="439"/>
      <c r="I2720" s="439"/>
      <c r="K2720"/>
      <c r="L2720"/>
      <c r="M2720"/>
      <c r="N2720"/>
      <c r="O2720"/>
      <c r="P2720"/>
    </row>
    <row r="2721" spans="1:16" s="14" customFormat="1" ht="15" customHeight="1">
      <c r="A2721" s="439"/>
      <c r="B2721" s="439"/>
      <c r="C2721" s="439"/>
      <c r="D2721" s="439"/>
      <c r="E2721" s="439"/>
      <c r="F2721" s="439"/>
      <c r="G2721" s="439"/>
      <c r="H2721" s="439"/>
      <c r="I2721" s="439"/>
      <c r="K2721"/>
      <c r="L2721"/>
      <c r="M2721"/>
      <c r="N2721"/>
      <c r="O2721"/>
      <c r="P2721"/>
    </row>
    <row r="2722" spans="1:16" s="14" customFormat="1" ht="15" customHeight="1">
      <c r="A2722" s="439"/>
      <c r="B2722" s="439"/>
      <c r="C2722" s="439"/>
      <c r="D2722" s="439"/>
      <c r="E2722" s="439"/>
      <c r="F2722" s="439"/>
      <c r="G2722" s="439"/>
      <c r="H2722" s="439"/>
      <c r="I2722" s="439"/>
      <c r="K2722"/>
      <c r="L2722"/>
      <c r="M2722"/>
      <c r="N2722"/>
      <c r="O2722"/>
      <c r="P2722"/>
    </row>
    <row r="2723" spans="1:16" s="14" customFormat="1" ht="15" customHeight="1">
      <c r="A2723" s="439"/>
      <c r="B2723" s="439"/>
      <c r="C2723" s="439"/>
      <c r="D2723" s="439"/>
      <c r="E2723" s="439"/>
      <c r="F2723" s="439"/>
      <c r="G2723" s="439"/>
      <c r="H2723" s="439"/>
      <c r="I2723" s="439"/>
      <c r="K2723"/>
      <c r="L2723"/>
      <c r="M2723"/>
      <c r="N2723"/>
      <c r="O2723"/>
      <c r="P2723"/>
    </row>
    <row r="2724" spans="1:16" s="14" customFormat="1" ht="15" customHeight="1">
      <c r="A2724" s="439"/>
      <c r="B2724" s="439"/>
      <c r="C2724" s="439"/>
      <c r="D2724" s="439"/>
      <c r="E2724" s="439"/>
      <c r="F2724" s="439"/>
      <c r="G2724" s="439"/>
      <c r="H2724" s="439"/>
      <c r="I2724" s="439"/>
      <c r="K2724"/>
      <c r="L2724"/>
      <c r="M2724"/>
      <c r="N2724"/>
      <c r="O2724"/>
      <c r="P2724"/>
    </row>
    <row r="2725" spans="1:16" s="14" customFormat="1" ht="15" customHeight="1">
      <c r="A2725" s="439"/>
      <c r="B2725" s="439"/>
      <c r="C2725" s="439"/>
      <c r="D2725" s="439"/>
      <c r="E2725" s="439"/>
      <c r="F2725" s="439"/>
      <c r="G2725" s="439"/>
      <c r="H2725" s="439"/>
      <c r="I2725" s="439"/>
      <c r="K2725"/>
      <c r="L2725"/>
      <c r="M2725"/>
      <c r="N2725"/>
      <c r="O2725"/>
      <c r="P2725"/>
    </row>
    <row r="2726" spans="1:16" s="14" customFormat="1" ht="15" customHeight="1">
      <c r="A2726" s="439"/>
      <c r="B2726" s="439"/>
      <c r="C2726" s="439"/>
      <c r="D2726" s="439"/>
      <c r="E2726" s="439"/>
      <c r="F2726" s="439"/>
      <c r="G2726" s="439"/>
      <c r="H2726" s="439"/>
      <c r="I2726" s="439"/>
      <c r="K2726"/>
      <c r="L2726"/>
      <c r="M2726"/>
      <c r="N2726"/>
      <c r="O2726"/>
      <c r="P2726"/>
    </row>
    <row r="2727" spans="1:16" s="14" customFormat="1" ht="15" customHeight="1">
      <c r="A2727" s="439"/>
      <c r="B2727" s="439"/>
      <c r="C2727" s="439"/>
      <c r="D2727" s="439"/>
      <c r="E2727" s="439"/>
      <c r="F2727" s="439"/>
      <c r="G2727" s="439"/>
      <c r="H2727" s="439"/>
      <c r="I2727" s="439"/>
      <c r="K2727"/>
      <c r="L2727"/>
      <c r="M2727"/>
      <c r="N2727"/>
      <c r="O2727"/>
      <c r="P2727"/>
    </row>
    <row r="2728" spans="1:16" s="14" customFormat="1" ht="15" customHeight="1">
      <c r="A2728" s="439"/>
      <c r="B2728" s="439"/>
      <c r="C2728" s="439"/>
      <c r="D2728" s="439"/>
      <c r="E2728" s="439"/>
      <c r="F2728" s="439"/>
      <c r="G2728" s="439"/>
      <c r="H2728" s="439"/>
      <c r="I2728" s="439"/>
      <c r="K2728"/>
      <c r="L2728"/>
      <c r="M2728"/>
      <c r="N2728"/>
      <c r="O2728"/>
      <c r="P2728"/>
    </row>
    <row r="2729" spans="1:16" s="14" customFormat="1" ht="15" customHeight="1">
      <c r="A2729" s="439"/>
      <c r="B2729" s="439"/>
      <c r="C2729" s="439"/>
      <c r="D2729" s="439"/>
      <c r="E2729" s="439"/>
      <c r="F2729" s="439"/>
      <c r="G2729" s="439"/>
      <c r="H2729" s="439"/>
      <c r="I2729" s="439"/>
      <c r="K2729"/>
      <c r="L2729"/>
      <c r="M2729"/>
      <c r="N2729"/>
      <c r="O2729"/>
      <c r="P2729"/>
    </row>
    <row r="2730" spans="1:16" s="14" customFormat="1" ht="15" customHeight="1">
      <c r="A2730" s="439"/>
      <c r="B2730" s="439"/>
      <c r="C2730" s="439"/>
      <c r="D2730" s="439"/>
      <c r="E2730" s="439"/>
      <c r="F2730" s="439"/>
      <c r="G2730" s="439"/>
      <c r="H2730" s="439"/>
      <c r="I2730" s="439"/>
      <c r="K2730"/>
      <c r="L2730"/>
      <c r="M2730"/>
      <c r="N2730"/>
      <c r="O2730"/>
      <c r="P2730"/>
    </row>
    <row r="2731" spans="1:16" s="14" customFormat="1" ht="15" customHeight="1">
      <c r="A2731" s="439"/>
      <c r="B2731" s="439"/>
      <c r="C2731" s="439"/>
      <c r="D2731" s="439"/>
      <c r="E2731" s="439"/>
      <c r="F2731" s="439"/>
      <c r="G2731" s="439"/>
      <c r="H2731" s="439"/>
      <c r="I2731" s="439"/>
      <c r="K2731"/>
      <c r="L2731"/>
      <c r="M2731"/>
      <c r="N2731"/>
      <c r="O2731"/>
      <c r="P2731"/>
    </row>
    <row r="2732" spans="1:16" s="14" customFormat="1" ht="15" customHeight="1">
      <c r="A2732" s="439"/>
      <c r="B2732" s="439"/>
      <c r="C2732" s="439"/>
      <c r="D2732" s="439"/>
      <c r="E2732" s="439"/>
      <c r="F2732" s="439"/>
      <c r="G2732" s="439"/>
      <c r="H2732" s="439"/>
      <c r="I2732" s="439"/>
      <c r="K2732"/>
      <c r="L2732"/>
      <c r="M2732"/>
      <c r="N2732"/>
      <c r="O2732"/>
      <c r="P2732"/>
    </row>
    <row r="2733" spans="1:16" s="14" customFormat="1" ht="15" customHeight="1">
      <c r="A2733" s="439"/>
      <c r="B2733" s="439"/>
      <c r="C2733" s="439"/>
      <c r="D2733" s="439"/>
      <c r="E2733" s="439"/>
      <c r="F2733" s="439"/>
      <c r="G2733" s="439"/>
      <c r="H2733" s="439"/>
      <c r="I2733" s="439"/>
      <c r="K2733"/>
      <c r="L2733"/>
      <c r="M2733"/>
      <c r="N2733"/>
      <c r="O2733"/>
      <c r="P2733"/>
    </row>
    <row r="2734" spans="1:16" s="14" customFormat="1" ht="15" customHeight="1">
      <c r="A2734" s="439"/>
      <c r="B2734" s="439"/>
      <c r="C2734" s="439"/>
      <c r="D2734" s="439"/>
      <c r="E2734" s="439"/>
      <c r="F2734" s="439"/>
      <c r="G2734" s="439"/>
      <c r="H2734" s="439"/>
      <c r="I2734" s="439"/>
      <c r="K2734"/>
      <c r="L2734"/>
      <c r="M2734"/>
      <c r="N2734"/>
      <c r="O2734"/>
      <c r="P2734"/>
    </row>
    <row r="2735" spans="1:16" s="14" customFormat="1" ht="15" customHeight="1">
      <c r="A2735" s="439"/>
      <c r="B2735" s="439"/>
      <c r="C2735" s="439"/>
      <c r="D2735" s="439"/>
      <c r="E2735" s="439"/>
      <c r="F2735" s="439"/>
      <c r="G2735" s="439"/>
      <c r="H2735" s="439"/>
      <c r="I2735" s="439"/>
      <c r="K2735"/>
      <c r="L2735"/>
      <c r="M2735"/>
      <c r="N2735"/>
      <c r="O2735"/>
      <c r="P2735"/>
    </row>
    <row r="2736" spans="1:16" s="14" customFormat="1" ht="15" customHeight="1">
      <c r="A2736" s="439"/>
      <c r="B2736" s="439"/>
      <c r="C2736" s="439"/>
      <c r="D2736" s="439"/>
      <c r="E2736" s="439"/>
      <c r="F2736" s="439"/>
      <c r="G2736" s="439"/>
      <c r="H2736" s="439"/>
      <c r="I2736" s="439"/>
      <c r="K2736"/>
      <c r="L2736"/>
      <c r="M2736"/>
      <c r="N2736"/>
      <c r="O2736"/>
      <c r="P2736"/>
    </row>
    <row r="2737" spans="1:16" s="14" customFormat="1" ht="15" customHeight="1">
      <c r="A2737" s="439"/>
      <c r="B2737" s="439"/>
      <c r="C2737" s="439"/>
      <c r="D2737" s="439"/>
      <c r="E2737" s="439"/>
      <c r="F2737" s="439"/>
      <c r="G2737" s="439"/>
      <c r="H2737" s="439"/>
      <c r="I2737" s="439"/>
      <c r="K2737"/>
      <c r="L2737"/>
      <c r="M2737"/>
      <c r="N2737"/>
      <c r="O2737"/>
      <c r="P2737"/>
    </row>
    <row r="2738" spans="1:16" s="14" customFormat="1" ht="15" customHeight="1">
      <c r="A2738" s="439"/>
      <c r="B2738" s="439"/>
      <c r="C2738" s="439"/>
      <c r="D2738" s="439"/>
      <c r="E2738" s="439"/>
      <c r="F2738" s="439"/>
      <c r="G2738" s="439"/>
      <c r="H2738" s="439"/>
      <c r="I2738" s="356">
        <v>46</v>
      </c>
      <c r="K2738"/>
      <c r="L2738"/>
      <c r="M2738"/>
      <c r="N2738"/>
      <c r="O2738"/>
      <c r="P2738"/>
    </row>
    <row r="2739" spans="1:16" s="14" customFormat="1" ht="15" customHeight="1">
      <c r="A2739" s="439"/>
      <c r="B2739" s="439"/>
      <c r="C2739" s="439"/>
      <c r="D2739" s="439"/>
      <c r="E2739" s="439"/>
      <c r="F2739" s="439"/>
      <c r="G2739" s="439"/>
      <c r="H2739" s="439"/>
      <c r="I2739" s="439"/>
      <c r="K2739"/>
      <c r="L2739"/>
      <c r="M2739"/>
      <c r="N2739"/>
      <c r="O2739"/>
      <c r="P2739"/>
    </row>
    <row r="2740" spans="1:16" s="14" customFormat="1" ht="16.5" customHeight="1">
      <c r="A2740" s="260"/>
      <c r="B2740" s="453"/>
      <c r="C2740" s="453"/>
      <c r="D2740" s="453"/>
      <c r="E2740" s="260"/>
      <c r="F2740" s="260"/>
      <c r="G2740" s="260"/>
      <c r="H2740" s="227"/>
      <c r="I2740" s="235"/>
      <c r="K2740"/>
      <c r="L2740"/>
      <c r="M2740"/>
      <c r="N2740"/>
      <c r="O2740"/>
    </row>
    <row r="2741" spans="1:16" s="14" customFormat="1" ht="16.5" customHeight="1">
      <c r="A2741" s="261"/>
      <c r="B2741" s="630" t="s">
        <v>361</v>
      </c>
      <c r="C2741" s="630"/>
      <c r="D2741" s="261"/>
      <c r="E2741" s="261"/>
      <c r="F2741" s="261"/>
      <c r="G2741" s="453"/>
      <c r="H2741" s="227"/>
      <c r="I2741" s="212"/>
      <c r="K2741"/>
      <c r="L2741"/>
      <c r="M2741"/>
      <c r="N2741"/>
      <c r="O2741"/>
    </row>
    <row r="2742" spans="1:16" s="14" customFormat="1" ht="16.5" customHeight="1">
      <c r="A2742" s="261"/>
      <c r="B2742" s="453"/>
      <c r="C2742" s="261"/>
      <c r="D2742" s="261"/>
      <c r="E2742" s="261"/>
      <c r="F2742" s="261"/>
      <c r="G2742" s="453"/>
      <c r="H2742" s="227"/>
      <c r="I2742" s="212"/>
      <c r="K2742"/>
      <c r="L2742"/>
      <c r="M2742"/>
      <c r="N2742"/>
      <c r="O2742"/>
    </row>
    <row r="2743" spans="1:16" s="14" customFormat="1" ht="16.5" customHeight="1">
      <c r="A2743" s="631" t="s">
        <v>1058</v>
      </c>
      <c r="B2743" s="631"/>
      <c r="C2743" s="631"/>
      <c r="D2743" s="631"/>
      <c r="E2743" s="631"/>
      <c r="F2743" s="631"/>
      <c r="G2743" s="631"/>
      <c r="H2743" s="631"/>
      <c r="I2743" s="631"/>
      <c r="K2743"/>
      <c r="L2743"/>
      <c r="M2743"/>
      <c r="N2743"/>
      <c r="O2743"/>
      <c r="P2743"/>
    </row>
    <row r="2744" spans="1:16" s="14" customFormat="1" ht="16.5" customHeight="1">
      <c r="A2744" s="435"/>
      <c r="B2744" s="435"/>
      <c r="C2744" s="435"/>
      <c r="D2744" s="435"/>
      <c r="E2744" s="609" t="s">
        <v>81</v>
      </c>
      <c r="F2744" s="435"/>
      <c r="G2744" s="435"/>
      <c r="H2744" s="435"/>
      <c r="I2744" s="435"/>
      <c r="K2744"/>
      <c r="L2744"/>
      <c r="M2744"/>
      <c r="N2744"/>
      <c r="O2744"/>
      <c r="P2744"/>
    </row>
    <row r="2745" spans="1:16" s="14" customFormat="1" ht="16.5" customHeight="1">
      <c r="A2745" s="161"/>
      <c r="B2745" s="183"/>
      <c r="C2745" s="12"/>
      <c r="D2745" s="450"/>
      <c r="E2745" s="609"/>
      <c r="F2745" s="450"/>
      <c r="G2745" s="161"/>
      <c r="H2745" s="450"/>
      <c r="I2745" s="450"/>
      <c r="K2745"/>
      <c r="L2745"/>
      <c r="M2745"/>
      <c r="N2745"/>
      <c r="O2745"/>
      <c r="P2745"/>
    </row>
    <row r="2746" spans="1:16" s="14" customFormat="1" ht="18" customHeight="1">
      <c r="A2746" s="468" t="s">
        <v>44</v>
      </c>
      <c r="B2746" s="610" t="s">
        <v>45</v>
      </c>
      <c r="C2746" s="611"/>
      <c r="D2746" s="332" t="s">
        <v>82</v>
      </c>
      <c r="E2746" s="445" t="s">
        <v>314</v>
      </c>
      <c r="F2746" s="34" t="s">
        <v>83</v>
      </c>
      <c r="G2746" s="614" t="s">
        <v>48</v>
      </c>
      <c r="H2746" s="615"/>
      <c r="I2746" s="616" t="s">
        <v>49</v>
      </c>
      <c r="K2746"/>
      <c r="L2746"/>
      <c r="M2746"/>
      <c r="N2746"/>
      <c r="O2746"/>
      <c r="P2746"/>
    </row>
    <row r="2747" spans="1:16" s="14" customFormat="1" ht="16.5" customHeight="1">
      <c r="A2747" s="484" t="s">
        <v>84</v>
      </c>
      <c r="B2747" s="612"/>
      <c r="C2747" s="613"/>
      <c r="D2747" s="333" t="s">
        <v>660</v>
      </c>
      <c r="E2747" s="35" t="s">
        <v>616</v>
      </c>
      <c r="F2747" s="35" t="s">
        <v>656</v>
      </c>
      <c r="G2747" s="20" t="s">
        <v>51</v>
      </c>
      <c r="H2747" s="20" t="s">
        <v>52</v>
      </c>
      <c r="I2747" s="617"/>
      <c r="K2747"/>
      <c r="L2747"/>
      <c r="M2747"/>
      <c r="N2747"/>
      <c r="O2747"/>
      <c r="P2747"/>
    </row>
    <row r="2748" spans="1:16" s="14" customFormat="1" ht="12" customHeight="1">
      <c r="A2748" s="112">
        <v>1</v>
      </c>
      <c r="B2748" s="618">
        <v>2</v>
      </c>
      <c r="C2748" s="619"/>
      <c r="D2748" s="103">
        <v>3</v>
      </c>
      <c r="E2748" s="101">
        <v>4</v>
      </c>
      <c r="F2748" s="101">
        <v>5</v>
      </c>
      <c r="G2748" s="101">
        <v>6</v>
      </c>
      <c r="H2748" s="101">
        <v>7</v>
      </c>
      <c r="I2748" s="112">
        <v>8</v>
      </c>
      <c r="K2748"/>
      <c r="L2748"/>
      <c r="M2748"/>
      <c r="N2748"/>
      <c r="O2748"/>
      <c r="P2748"/>
    </row>
    <row r="2749" spans="1:16" s="14" customFormat="1" ht="12" customHeight="1">
      <c r="A2749" s="51" t="s">
        <v>362</v>
      </c>
      <c r="B2749" s="620" t="s">
        <v>363</v>
      </c>
      <c r="C2749" s="621"/>
      <c r="D2749" s="5">
        <f>D360</f>
        <v>0</v>
      </c>
      <c r="E2749" s="250">
        <f>E360</f>
        <v>0</v>
      </c>
      <c r="F2749" s="5">
        <f>F360</f>
        <v>0</v>
      </c>
      <c r="G2749" s="58" t="e">
        <f>F2749/D2749</f>
        <v>#DIV/0!</v>
      </c>
      <c r="H2749" s="59" t="e">
        <f>F2749/E2749</f>
        <v>#DIV/0!</v>
      </c>
      <c r="I2749" s="59" t="e">
        <f>F2749/F2751</f>
        <v>#DIV/0!</v>
      </c>
      <c r="K2749"/>
      <c r="L2749"/>
      <c r="M2749"/>
      <c r="N2749"/>
      <c r="O2749"/>
      <c r="P2749"/>
    </row>
    <row r="2750" spans="1:16" s="14" customFormat="1" ht="16.5" customHeight="1">
      <c r="A2750" s="51">
        <v>56000</v>
      </c>
      <c r="B2750" s="620" t="s">
        <v>360</v>
      </c>
      <c r="C2750" s="621"/>
      <c r="D2750" s="5">
        <f>D362</f>
        <v>3734.09</v>
      </c>
      <c r="E2750" s="250">
        <f>E362</f>
        <v>0</v>
      </c>
      <c r="F2750" s="5">
        <f>F362</f>
        <v>0</v>
      </c>
      <c r="G2750" s="58">
        <f>F2750/D2750</f>
        <v>0</v>
      </c>
      <c r="H2750" s="58" t="e">
        <f>F2750/E2750</f>
        <v>#DIV/0!</v>
      </c>
      <c r="I2750" s="58" t="e">
        <f>F2750/F2751</f>
        <v>#DIV/0!</v>
      </c>
      <c r="K2750"/>
      <c r="L2750"/>
      <c r="M2750"/>
      <c r="N2750"/>
      <c r="O2750"/>
      <c r="P2750"/>
    </row>
    <row r="2751" spans="1:16" s="14" customFormat="1" ht="16.5" customHeight="1">
      <c r="A2751" s="116"/>
      <c r="B2751" s="626" t="s">
        <v>326</v>
      </c>
      <c r="C2751" s="627"/>
      <c r="D2751" s="393">
        <f>SUM(D2749:D2750)</f>
        <v>3734.09</v>
      </c>
      <c r="E2751" s="393">
        <f>SUM(E2749:E2750)</f>
        <v>0</v>
      </c>
      <c r="F2751" s="393">
        <f>SUM(F2749:F2750)</f>
        <v>0</v>
      </c>
      <c r="G2751" s="118">
        <f>F2751/D2751</f>
        <v>0</v>
      </c>
      <c r="H2751" s="108" t="e">
        <f>F2751/E2751</f>
        <v>#DIV/0!</v>
      </c>
      <c r="I2751" s="108" t="e">
        <f>SUM(I2749:I2750)</f>
        <v>#DIV/0!</v>
      </c>
      <c r="K2751"/>
      <c r="L2751"/>
      <c r="M2751"/>
      <c r="N2751"/>
      <c r="O2751"/>
      <c r="P2751"/>
    </row>
    <row r="2752" spans="1:16" s="14" customFormat="1" ht="16.5" customHeight="1">
      <c r="A2752" s="261"/>
      <c r="B2752" s="209"/>
      <c r="C2752" s="209"/>
      <c r="D2752" s="209"/>
      <c r="E2752" s="209"/>
      <c r="F2752" s="209"/>
      <c r="G2752" s="209"/>
      <c r="H2752" s="209"/>
      <c r="I2752" s="209"/>
      <c r="K2752"/>
      <c r="L2752"/>
      <c r="M2752"/>
      <c r="N2752"/>
      <c r="O2752"/>
      <c r="P2752"/>
    </row>
    <row r="2753" spans="1:19" s="14" customFormat="1" ht="16.5" customHeight="1">
      <c r="A2753" s="453"/>
      <c r="B2753" s="628" t="s">
        <v>1059</v>
      </c>
      <c r="C2753" s="628"/>
      <c r="D2753" s="628"/>
      <c r="E2753" s="628"/>
      <c r="F2753" s="628"/>
      <c r="G2753" s="628"/>
      <c r="H2753" s="628"/>
      <c r="I2753" s="628"/>
      <c r="K2753"/>
      <c r="L2753"/>
      <c r="M2753"/>
      <c r="N2753"/>
      <c r="O2753"/>
      <c r="P2753"/>
    </row>
    <row r="2754" spans="1:19" s="14" customFormat="1" ht="16.5" customHeight="1">
      <c r="A2754" s="439"/>
      <c r="B2754" s="209"/>
      <c r="C2754" s="209"/>
      <c r="D2754" s="209"/>
      <c r="E2754" s="209"/>
      <c r="F2754" s="209"/>
      <c r="G2754" s="209"/>
      <c r="H2754" s="209"/>
      <c r="I2754" s="209"/>
      <c r="K2754"/>
      <c r="L2754"/>
      <c r="M2754"/>
      <c r="N2754"/>
      <c r="O2754"/>
      <c r="P2754"/>
    </row>
    <row r="2755" spans="1:19" s="14" customFormat="1" ht="16.5" customHeight="1">
      <c r="A2755" s="439"/>
      <c r="B2755" s="209"/>
      <c r="C2755" s="209"/>
      <c r="D2755" s="209"/>
      <c r="E2755" s="209"/>
      <c r="F2755" s="209"/>
      <c r="G2755" s="209"/>
      <c r="H2755" s="209"/>
      <c r="I2755" s="209"/>
      <c r="K2755"/>
      <c r="L2755"/>
      <c r="M2755"/>
      <c r="N2755"/>
      <c r="O2755"/>
      <c r="P2755"/>
    </row>
    <row r="2756" spans="1:19" s="14" customFormat="1" ht="16.5" customHeight="1">
      <c r="A2756" s="439"/>
      <c r="B2756" s="209"/>
      <c r="C2756" s="209"/>
      <c r="D2756" s="209"/>
      <c r="E2756" s="209"/>
      <c r="F2756" s="209"/>
      <c r="G2756" s="209"/>
      <c r="H2756" s="209"/>
      <c r="I2756" s="209"/>
      <c r="K2756"/>
      <c r="L2756"/>
      <c r="M2756"/>
      <c r="N2756"/>
      <c r="O2756"/>
      <c r="P2756"/>
    </row>
    <row r="2757" spans="1:19" s="14" customFormat="1" ht="16.5" customHeight="1">
      <c r="A2757" s="439"/>
      <c r="B2757" s="209"/>
      <c r="C2757" s="209"/>
      <c r="D2757" s="209"/>
      <c r="E2757" s="209"/>
      <c r="F2757" s="209"/>
      <c r="G2757" s="209"/>
      <c r="H2757" s="209"/>
      <c r="I2757" s="209"/>
      <c r="K2757"/>
      <c r="L2757"/>
      <c r="M2757"/>
      <c r="N2757"/>
      <c r="O2757"/>
      <c r="P2757"/>
    </row>
    <row r="2758" spans="1:19" s="14" customFormat="1" ht="16.5" customHeight="1">
      <c r="A2758" s="439"/>
      <c r="B2758" s="209"/>
      <c r="C2758" s="209"/>
      <c r="D2758" s="209"/>
      <c r="E2758" s="209"/>
      <c r="F2758" s="209"/>
      <c r="G2758" s="209"/>
      <c r="H2758" s="209"/>
      <c r="I2758" s="241"/>
      <c r="K2758"/>
      <c r="L2758"/>
      <c r="M2758"/>
      <c r="N2758"/>
      <c r="O2758"/>
      <c r="P2758"/>
      <c r="Q2758" s="359"/>
    </row>
    <row r="2759" spans="1:19" s="14" customFormat="1" ht="16.5" customHeight="1">
      <c r="A2759" s="632" t="s">
        <v>468</v>
      </c>
      <c r="B2759" s="632"/>
      <c r="C2759" s="632"/>
      <c r="D2759" s="632"/>
      <c r="E2759" s="632"/>
      <c r="F2759" s="632"/>
      <c r="G2759" s="632"/>
      <c r="H2759" s="632"/>
      <c r="I2759" s="632"/>
      <c r="K2759"/>
      <c r="L2759"/>
      <c r="M2759"/>
      <c r="N2759"/>
      <c r="O2759"/>
      <c r="P2759"/>
    </row>
    <row r="2760" spans="1:19" s="14" customFormat="1" ht="16.5" customHeight="1">
      <c r="A2760" s="435"/>
      <c r="B2760" s="435"/>
      <c r="C2760" s="435"/>
      <c r="D2760" s="435"/>
      <c r="E2760" s="609" t="s">
        <v>81</v>
      </c>
      <c r="F2760" s="435"/>
      <c r="G2760" s="435"/>
      <c r="H2760" s="435"/>
      <c r="I2760" s="435"/>
      <c r="K2760"/>
      <c r="L2760"/>
      <c r="M2760"/>
      <c r="N2760"/>
      <c r="O2760"/>
      <c r="P2760"/>
    </row>
    <row r="2761" spans="1:19" s="14" customFormat="1" ht="16.5" customHeight="1">
      <c r="A2761" s="161"/>
      <c r="B2761" s="183"/>
      <c r="C2761" s="12"/>
      <c r="D2761" s="450"/>
      <c r="E2761" s="609"/>
      <c r="F2761" s="450"/>
      <c r="G2761" s="161"/>
      <c r="H2761" s="450"/>
      <c r="I2761" s="450"/>
      <c r="K2761"/>
      <c r="L2761"/>
      <c r="M2761"/>
      <c r="N2761"/>
      <c r="O2761"/>
      <c r="P2761"/>
    </row>
    <row r="2762" spans="1:19" s="14" customFormat="1" ht="12" customHeight="1">
      <c r="A2762" s="468" t="s">
        <v>44</v>
      </c>
      <c r="B2762" s="610" t="s">
        <v>45</v>
      </c>
      <c r="C2762" s="611"/>
      <c r="D2762" s="332" t="s">
        <v>82</v>
      </c>
      <c r="E2762" s="445" t="s">
        <v>148</v>
      </c>
      <c r="F2762" s="34" t="s">
        <v>83</v>
      </c>
      <c r="G2762" s="614" t="s">
        <v>48</v>
      </c>
      <c r="H2762" s="615"/>
      <c r="I2762" s="616" t="s">
        <v>49</v>
      </c>
      <c r="K2762"/>
      <c r="L2762"/>
      <c r="M2762"/>
      <c r="N2762"/>
      <c r="O2762"/>
      <c r="P2762"/>
    </row>
    <row r="2763" spans="1:19" s="14" customFormat="1" ht="16.5" customHeight="1">
      <c r="A2763" s="484" t="s">
        <v>84</v>
      </c>
      <c r="B2763" s="612"/>
      <c r="C2763" s="613"/>
      <c r="D2763" s="333" t="s">
        <v>568</v>
      </c>
      <c r="E2763" s="35" t="s">
        <v>616</v>
      </c>
      <c r="F2763" s="35" t="s">
        <v>656</v>
      </c>
      <c r="G2763" s="20" t="s">
        <v>51</v>
      </c>
      <c r="H2763" s="20" t="s">
        <v>52</v>
      </c>
      <c r="I2763" s="617"/>
      <c r="K2763"/>
      <c r="L2763"/>
      <c r="M2763"/>
      <c r="N2763"/>
      <c r="O2763"/>
      <c r="P2763"/>
    </row>
    <row r="2764" spans="1:19" s="14" customFormat="1" ht="16.5" customHeight="1">
      <c r="A2764" s="112">
        <v>1</v>
      </c>
      <c r="B2764" s="618">
        <v>2</v>
      </c>
      <c r="C2764" s="619"/>
      <c r="D2764" s="103">
        <v>3</v>
      </c>
      <c r="E2764" s="101">
        <v>4</v>
      </c>
      <c r="F2764" s="101">
        <v>5</v>
      </c>
      <c r="G2764" s="101">
        <v>6</v>
      </c>
      <c r="H2764" s="101">
        <v>7</v>
      </c>
      <c r="I2764" s="112">
        <v>8</v>
      </c>
      <c r="K2764"/>
      <c r="L2764"/>
      <c r="M2764"/>
      <c r="N2764"/>
      <c r="O2764"/>
      <c r="P2764"/>
      <c r="S2764" s="359"/>
    </row>
    <row r="2765" spans="1:19" s="14" customFormat="1" ht="16.5" customHeight="1">
      <c r="A2765" s="53">
        <v>111</v>
      </c>
      <c r="B2765" s="624" t="s">
        <v>179</v>
      </c>
      <c r="C2765" s="625"/>
      <c r="D2765" s="5">
        <f>D689</f>
        <v>6465896.3600000003</v>
      </c>
      <c r="E2765" s="5">
        <f>E689</f>
        <v>8702840.1199999992</v>
      </c>
      <c r="F2765" s="5">
        <f>F689</f>
        <v>7622133.0499999998</v>
      </c>
      <c r="G2765" s="58">
        <f t="shared" ref="G2765:G2770" si="230">F2765/D2765</f>
        <v>1.1788207892029992</v>
      </c>
      <c r="H2765" s="59">
        <f t="shared" ref="H2765:H2770" si="231">F2765/E2765</f>
        <v>0.87582133474836266</v>
      </c>
      <c r="I2765" s="59">
        <f>F2765/F2770</f>
        <v>0.93008352066454847</v>
      </c>
      <c r="K2765"/>
      <c r="L2765"/>
      <c r="M2765"/>
      <c r="N2765"/>
      <c r="O2765"/>
      <c r="P2765"/>
    </row>
    <row r="2766" spans="1:19" s="14" customFormat="1" ht="16.5" customHeight="1">
      <c r="A2766" s="53">
        <v>130</v>
      </c>
      <c r="B2766" s="624" t="s">
        <v>180</v>
      </c>
      <c r="C2766" s="625"/>
      <c r="D2766" s="5">
        <f>D983</f>
        <v>51121.48</v>
      </c>
      <c r="E2766" s="127">
        <f>E983</f>
        <v>80005</v>
      </c>
      <c r="F2766" s="5">
        <f>F983</f>
        <v>62605.96</v>
      </c>
      <c r="G2766" s="58">
        <f t="shared" si="230"/>
        <v>1.2246507730214382</v>
      </c>
      <c r="H2766" s="59">
        <f t="shared" si="231"/>
        <v>0.78252559215049056</v>
      </c>
      <c r="I2766" s="59">
        <f>F2766/F2770</f>
        <v>7.6394325983831909E-3</v>
      </c>
      <c r="K2766"/>
      <c r="L2766"/>
      <c r="M2766"/>
      <c r="N2766"/>
      <c r="O2766"/>
      <c r="P2766"/>
    </row>
    <row r="2767" spans="1:19" s="14" customFormat="1" ht="16.5" customHeight="1">
      <c r="A2767" s="53">
        <v>132</v>
      </c>
      <c r="B2767" s="624" t="s">
        <v>181</v>
      </c>
      <c r="C2767" s="625"/>
      <c r="D2767" s="5">
        <v>0</v>
      </c>
      <c r="E2767" s="115">
        <f>0+0+0</f>
        <v>0</v>
      </c>
      <c r="F2767" s="5">
        <v>0</v>
      </c>
      <c r="G2767" s="58" t="e">
        <f t="shared" si="230"/>
        <v>#DIV/0!</v>
      </c>
      <c r="H2767" s="59" t="e">
        <f t="shared" si="231"/>
        <v>#DIV/0!</v>
      </c>
      <c r="I2767" s="59">
        <f>F2767/F2770</f>
        <v>0</v>
      </c>
      <c r="K2767"/>
      <c r="L2767"/>
      <c r="M2767"/>
      <c r="N2767"/>
      <c r="O2767"/>
      <c r="P2767"/>
    </row>
    <row r="2768" spans="1:19" s="14" customFormat="1" ht="16.5" customHeight="1">
      <c r="A2768" s="53">
        <v>200</v>
      </c>
      <c r="B2768" s="624" t="s">
        <v>182</v>
      </c>
      <c r="C2768" s="625"/>
      <c r="D2768" s="5">
        <v>0</v>
      </c>
      <c r="E2768" s="126">
        <f>0+0+0</f>
        <v>0</v>
      </c>
      <c r="F2768" s="5">
        <v>0</v>
      </c>
      <c r="G2768" s="58" t="e">
        <f t="shared" si="230"/>
        <v>#DIV/0!</v>
      </c>
      <c r="H2768" s="59" t="e">
        <f t="shared" si="231"/>
        <v>#DIV/0!</v>
      </c>
      <c r="I2768" s="59">
        <f>F2768/F2770</f>
        <v>0</v>
      </c>
      <c r="K2768"/>
      <c r="L2768"/>
      <c r="M2768"/>
      <c r="N2768"/>
      <c r="O2768"/>
      <c r="P2768"/>
    </row>
    <row r="2769" spans="1:16" s="14" customFormat="1" ht="16.5" customHeight="1">
      <c r="A2769" s="53">
        <v>300</v>
      </c>
      <c r="B2769" s="624" t="s">
        <v>183</v>
      </c>
      <c r="C2769" s="625"/>
      <c r="D2769" s="5">
        <f>D1340</f>
        <v>228297.01</v>
      </c>
      <c r="E2769" s="236">
        <f>E1340</f>
        <v>1060369</v>
      </c>
      <c r="F2769" s="5">
        <f>F1340</f>
        <v>510367</v>
      </c>
      <c r="G2769" s="58">
        <f t="shared" si="230"/>
        <v>2.2355395718936486</v>
      </c>
      <c r="H2769" s="59">
        <f t="shared" si="231"/>
        <v>0.48131075125734529</v>
      </c>
      <c r="I2769" s="59">
        <f>F2769/F2770</f>
        <v>6.2277046737068388E-2</v>
      </c>
      <c r="K2769"/>
      <c r="L2769"/>
      <c r="M2769"/>
      <c r="N2769"/>
      <c r="O2769"/>
      <c r="P2769"/>
    </row>
    <row r="2770" spans="1:16" s="14" customFormat="1" ht="16.5" customHeight="1">
      <c r="A2770" s="116"/>
      <c r="B2770" s="427" t="s">
        <v>80</v>
      </c>
      <c r="C2770" s="428"/>
      <c r="D2770" s="394">
        <f>D2765+D2766+D2767+D2768+D2769</f>
        <v>6745314.8500000006</v>
      </c>
      <c r="E2770" s="394">
        <f>E2765+E2766+E2767+E2768+E2769</f>
        <v>9843214.1199999992</v>
      </c>
      <c r="F2770" s="394">
        <f>F2765+F2766+F2767+F2768+F2769</f>
        <v>8195106.0099999998</v>
      </c>
      <c r="G2770" s="139">
        <f t="shared" si="230"/>
        <v>1.2149330597963117</v>
      </c>
      <c r="H2770" s="108">
        <f t="shared" si="231"/>
        <v>0.83256402940059182</v>
      </c>
      <c r="I2770" s="144">
        <f>SUM(I2765:I2769)</f>
        <v>1</v>
      </c>
      <c r="K2770"/>
      <c r="L2770"/>
      <c r="M2770"/>
      <c r="N2770"/>
      <c r="O2770"/>
      <c r="P2770"/>
    </row>
    <row r="2771" spans="1:16" s="14" customFormat="1" ht="16.5" customHeight="1">
      <c r="A2771" s="237"/>
      <c r="B2771" s="237"/>
      <c r="C2771" s="237"/>
      <c r="D2771" s="237"/>
      <c r="E2771" s="237"/>
      <c r="F2771" s="237"/>
      <c r="G2771" s="450"/>
      <c r="H2771" s="453"/>
      <c r="K2771"/>
      <c r="L2771"/>
      <c r="M2771"/>
      <c r="N2771"/>
      <c r="O2771"/>
      <c r="P2771"/>
    </row>
    <row r="2772" spans="1:16" s="14" customFormat="1" ht="16.5" customHeight="1">
      <c r="A2772" s="623" t="s">
        <v>959</v>
      </c>
      <c r="B2772" s="623"/>
      <c r="C2772" s="623"/>
      <c r="D2772" s="623"/>
      <c r="E2772" s="623"/>
      <c r="F2772" s="623"/>
      <c r="G2772" s="623"/>
      <c r="H2772" s="623"/>
      <c r="I2772" s="623"/>
      <c r="K2772"/>
      <c r="L2772"/>
      <c r="M2772"/>
      <c r="N2772"/>
      <c r="O2772"/>
      <c r="P2772"/>
    </row>
    <row r="2773" spans="1:16" s="14" customFormat="1" ht="16.5" customHeight="1">
      <c r="A2773" s="241"/>
      <c r="B2773" s="623" t="s">
        <v>960</v>
      </c>
      <c r="C2773" s="623"/>
      <c r="D2773" s="623"/>
      <c r="E2773" s="623"/>
      <c r="F2773" s="623"/>
      <c r="G2773" s="623"/>
      <c r="H2773" s="623"/>
      <c r="I2773" s="623"/>
      <c r="K2773"/>
      <c r="L2773"/>
      <c r="M2773"/>
      <c r="N2773"/>
      <c r="O2773"/>
      <c r="P2773"/>
    </row>
    <row r="2774" spans="1:16" s="14" customFormat="1" ht="16.5" customHeight="1">
      <c r="A2774" s="622" t="s">
        <v>961</v>
      </c>
      <c r="B2774" s="622"/>
      <c r="C2774" s="622"/>
      <c r="D2774" s="622"/>
      <c r="E2774" s="622"/>
      <c r="F2774" s="622"/>
      <c r="G2774" s="622"/>
      <c r="H2774" s="622"/>
      <c r="I2774" s="622"/>
      <c r="K2774"/>
      <c r="L2774"/>
      <c r="M2774"/>
      <c r="N2774"/>
      <c r="O2774"/>
      <c r="P2774"/>
    </row>
    <row r="2775" spans="1:16" s="14" customFormat="1" ht="16.5" customHeight="1">
      <c r="A2775" s="622" t="s">
        <v>962</v>
      </c>
      <c r="B2775" s="622"/>
      <c r="C2775" s="622"/>
      <c r="D2775" s="622"/>
      <c r="E2775" s="622"/>
      <c r="F2775" s="622"/>
      <c r="G2775" s="622"/>
      <c r="H2775" s="622"/>
      <c r="I2775" s="622"/>
      <c r="K2775"/>
      <c r="L2775"/>
      <c r="M2775"/>
      <c r="N2775"/>
      <c r="O2775"/>
      <c r="P2775"/>
    </row>
    <row r="2776" spans="1:16" s="14" customFormat="1" ht="16.5" customHeight="1">
      <c r="A2776" s="629" t="s">
        <v>963</v>
      </c>
      <c r="B2776" s="629"/>
      <c r="C2776" s="629"/>
      <c r="D2776" s="629"/>
      <c r="E2776" s="629"/>
      <c r="F2776" s="629"/>
      <c r="G2776" s="629"/>
      <c r="H2776" s="629"/>
      <c r="I2776" s="629"/>
      <c r="K2776"/>
      <c r="L2776"/>
      <c r="M2776"/>
      <c r="N2776"/>
      <c r="O2776"/>
      <c r="P2776"/>
    </row>
    <row r="2777" spans="1:16" s="14" customFormat="1" ht="16.5" customHeight="1">
      <c r="A2777" s="450" t="s">
        <v>964</v>
      </c>
      <c r="B2777" s="450"/>
      <c r="C2777" s="450"/>
      <c r="D2777" s="450"/>
      <c r="E2777" s="450"/>
      <c r="F2777" s="450"/>
      <c r="G2777" s="450"/>
      <c r="H2777" s="450"/>
      <c r="I2777" s="450"/>
      <c r="K2777"/>
      <c r="L2777"/>
      <c r="M2777"/>
      <c r="N2777"/>
      <c r="O2777"/>
      <c r="P2777"/>
    </row>
    <row r="2778" spans="1:16" s="14" customFormat="1" ht="16.5" customHeight="1">
      <c r="A2778" s="622" t="s">
        <v>965</v>
      </c>
      <c r="B2778" s="622"/>
      <c r="C2778" s="622"/>
      <c r="D2778" s="622"/>
      <c r="E2778" s="622"/>
      <c r="F2778" s="622"/>
      <c r="G2778" s="622"/>
      <c r="H2778" s="622"/>
      <c r="I2778" s="622"/>
      <c r="K2778"/>
      <c r="L2778"/>
      <c r="M2778"/>
      <c r="N2778"/>
      <c r="O2778"/>
      <c r="P2778"/>
    </row>
    <row r="2779" spans="1:16" s="14" customFormat="1" ht="16.5" customHeight="1">
      <c r="A2779" s="435"/>
      <c r="B2779" s="435" t="s">
        <v>966</v>
      </c>
      <c r="C2779" s="435"/>
      <c r="D2779" s="435"/>
      <c r="E2779" s="435"/>
      <c r="F2779" s="435"/>
      <c r="G2779" s="435"/>
      <c r="H2779" s="435"/>
      <c r="I2779" s="435"/>
      <c r="K2779"/>
      <c r="L2779"/>
      <c r="M2779"/>
      <c r="N2779"/>
      <c r="O2779"/>
      <c r="P2779"/>
    </row>
    <row r="2780" spans="1:16" s="14" customFormat="1" ht="16.5" customHeight="1">
      <c r="A2780" s="435" t="s">
        <v>967</v>
      </c>
      <c r="B2780" s="435"/>
      <c r="C2780" s="435"/>
      <c r="D2780" s="435"/>
      <c r="E2780" s="435"/>
      <c r="F2780" s="435"/>
      <c r="G2780" s="435"/>
      <c r="H2780" s="435"/>
      <c r="I2780" s="435"/>
      <c r="K2780"/>
      <c r="L2780"/>
      <c r="M2780"/>
      <c r="N2780"/>
      <c r="O2780"/>
      <c r="P2780"/>
    </row>
    <row r="2781" spans="1:16" s="14" customFormat="1" ht="16.5" customHeight="1">
      <c r="A2781" s="435"/>
      <c r="B2781" s="435"/>
      <c r="C2781" s="435"/>
      <c r="D2781" s="435"/>
      <c r="E2781" s="435"/>
      <c r="F2781" s="435"/>
      <c r="G2781" s="435"/>
      <c r="H2781" s="435"/>
      <c r="I2781" s="435"/>
      <c r="K2781"/>
      <c r="L2781"/>
      <c r="M2781"/>
      <c r="N2781"/>
      <c r="O2781"/>
      <c r="P2781"/>
    </row>
    <row r="2782" spans="1:16" s="14" customFormat="1" ht="16.5" customHeight="1">
      <c r="A2782" s="435"/>
      <c r="B2782" s="435"/>
      <c r="C2782" s="435"/>
      <c r="D2782" s="435"/>
      <c r="E2782" s="435"/>
      <c r="F2782" s="435"/>
      <c r="G2782" s="435"/>
      <c r="H2782" s="435"/>
      <c r="I2782" s="435"/>
      <c r="K2782"/>
      <c r="L2782"/>
      <c r="M2782"/>
      <c r="N2782"/>
      <c r="O2782"/>
      <c r="P2782"/>
    </row>
    <row r="2783" spans="1:16" s="14" customFormat="1" ht="16.5" customHeight="1">
      <c r="A2783" s="435"/>
      <c r="B2783" s="435"/>
      <c r="C2783" s="435"/>
      <c r="D2783" s="435"/>
      <c r="E2783" s="435"/>
      <c r="F2783" s="435"/>
      <c r="G2783" s="435"/>
      <c r="H2783" s="435"/>
      <c r="I2783" s="435"/>
      <c r="K2783"/>
      <c r="L2783"/>
      <c r="M2783"/>
      <c r="N2783"/>
      <c r="O2783"/>
      <c r="P2783"/>
    </row>
    <row r="2784" spans="1:16" s="14" customFormat="1" ht="16.5" customHeight="1">
      <c r="A2784" s="435"/>
      <c r="B2784" s="435"/>
      <c r="C2784" s="435"/>
      <c r="D2784" s="435"/>
      <c r="E2784" s="435"/>
      <c r="F2784" s="435"/>
      <c r="G2784" s="435"/>
      <c r="H2784" s="435"/>
      <c r="I2784" s="435"/>
      <c r="K2784"/>
      <c r="L2784"/>
      <c r="M2784"/>
      <c r="N2784"/>
      <c r="O2784"/>
      <c r="P2784"/>
    </row>
    <row r="2785" spans="1:16" s="14" customFormat="1" ht="16.5" customHeight="1">
      <c r="A2785" s="435"/>
      <c r="B2785" s="435"/>
      <c r="C2785" s="435"/>
      <c r="D2785" s="435"/>
      <c r="E2785" s="435"/>
      <c r="F2785" s="435"/>
      <c r="G2785" s="435"/>
      <c r="H2785" s="435"/>
      <c r="I2785" s="435"/>
      <c r="K2785"/>
      <c r="L2785"/>
      <c r="M2785"/>
      <c r="N2785"/>
      <c r="O2785"/>
      <c r="P2785"/>
    </row>
    <row r="2786" spans="1:16" s="14" customFormat="1" ht="16.5" customHeight="1">
      <c r="A2786" s="435"/>
      <c r="B2786" s="435"/>
      <c r="C2786" s="435"/>
      <c r="D2786" s="435"/>
      <c r="E2786" s="435"/>
      <c r="F2786" s="435"/>
      <c r="G2786" s="435"/>
      <c r="H2786" s="435"/>
      <c r="I2786" s="435"/>
      <c r="K2786"/>
      <c r="L2786"/>
      <c r="M2786"/>
      <c r="N2786"/>
      <c r="O2786"/>
      <c r="P2786"/>
    </row>
    <row r="2787" spans="1:16" s="14" customFormat="1" ht="16.5" customHeight="1">
      <c r="A2787" s="435"/>
      <c r="B2787" s="435"/>
      <c r="C2787" s="435"/>
      <c r="D2787" s="435"/>
      <c r="E2787" s="435"/>
      <c r="F2787" s="435"/>
      <c r="G2787" s="435"/>
      <c r="H2787" s="435"/>
      <c r="I2787" s="435"/>
      <c r="K2787"/>
      <c r="L2787"/>
      <c r="M2787"/>
      <c r="N2787"/>
      <c r="O2787"/>
      <c r="P2787"/>
    </row>
    <row r="2788" spans="1:16" s="14" customFormat="1" ht="16.5" customHeight="1">
      <c r="A2788" s="435"/>
      <c r="B2788" s="435"/>
      <c r="C2788" s="435"/>
      <c r="D2788" s="435"/>
      <c r="E2788" s="435"/>
      <c r="F2788" s="435"/>
      <c r="G2788" s="435"/>
      <c r="H2788" s="435"/>
      <c r="I2788" s="435"/>
      <c r="K2788"/>
      <c r="L2788"/>
      <c r="M2788"/>
      <c r="N2788"/>
      <c r="O2788"/>
      <c r="P2788"/>
    </row>
    <row r="2789" spans="1:16" s="14" customFormat="1" ht="16.5" customHeight="1">
      <c r="A2789" s="435"/>
      <c r="B2789" s="435"/>
      <c r="C2789" s="435"/>
      <c r="D2789" s="435"/>
      <c r="E2789" s="435"/>
      <c r="F2789" s="435"/>
      <c r="G2789" s="435"/>
      <c r="H2789" s="435"/>
      <c r="I2789" s="435"/>
      <c r="K2789"/>
      <c r="L2789"/>
      <c r="M2789"/>
      <c r="N2789"/>
      <c r="O2789"/>
      <c r="P2789"/>
    </row>
    <row r="2790" spans="1:16" s="14" customFormat="1" ht="16.5" customHeight="1">
      <c r="A2790" s="435"/>
      <c r="B2790" s="435"/>
      <c r="C2790" s="435"/>
      <c r="D2790" s="435"/>
      <c r="E2790" s="435"/>
      <c r="F2790" s="435"/>
      <c r="G2790" s="435"/>
      <c r="H2790" s="435"/>
      <c r="I2790" s="435"/>
      <c r="K2790"/>
      <c r="L2790"/>
      <c r="M2790"/>
      <c r="N2790"/>
      <c r="O2790"/>
      <c r="P2790"/>
    </row>
    <row r="2791" spans="1:16" s="14" customFormat="1" ht="16.5" customHeight="1">
      <c r="A2791" s="435"/>
      <c r="B2791" s="435"/>
      <c r="C2791" s="435"/>
      <c r="D2791" s="435"/>
      <c r="E2791" s="435"/>
      <c r="F2791" s="435"/>
      <c r="G2791" s="435"/>
      <c r="H2791" s="435"/>
      <c r="I2791" s="435"/>
      <c r="K2791"/>
      <c r="L2791"/>
      <c r="M2791"/>
      <c r="N2791"/>
      <c r="O2791"/>
      <c r="P2791"/>
    </row>
    <row r="2792" spans="1:16" s="14" customFormat="1" ht="16.5" customHeight="1">
      <c r="A2792" s="435"/>
      <c r="B2792" s="435"/>
      <c r="C2792" s="435"/>
      <c r="D2792" s="435"/>
      <c r="E2792" s="435"/>
      <c r="F2792" s="435"/>
      <c r="G2792" s="435"/>
      <c r="H2792" s="435"/>
      <c r="I2792" s="435"/>
      <c r="K2792"/>
      <c r="L2792"/>
      <c r="M2792"/>
      <c r="N2792"/>
      <c r="O2792"/>
      <c r="P2792"/>
    </row>
    <row r="2793" spans="1:16" s="14" customFormat="1" ht="16.5" customHeight="1">
      <c r="A2793" s="435"/>
      <c r="B2793" s="435"/>
      <c r="C2793" s="435"/>
      <c r="D2793" s="435"/>
      <c r="E2793" s="435"/>
      <c r="F2793" s="435"/>
      <c r="G2793" s="435"/>
      <c r="H2793" s="435"/>
      <c r="I2793" s="435"/>
      <c r="K2793"/>
      <c r="L2793"/>
      <c r="M2793"/>
      <c r="N2793"/>
      <c r="O2793"/>
      <c r="P2793"/>
    </row>
    <row r="2794" spans="1:16" s="14" customFormat="1" ht="16.5" customHeight="1">
      <c r="A2794" s="435"/>
      <c r="B2794" s="435"/>
      <c r="C2794" s="435"/>
      <c r="D2794" s="435"/>
      <c r="E2794" s="435"/>
      <c r="F2794" s="435"/>
      <c r="G2794" s="435"/>
      <c r="H2794" s="435"/>
      <c r="I2794" s="435"/>
      <c r="K2794"/>
      <c r="L2794"/>
      <c r="M2794"/>
      <c r="N2794"/>
      <c r="O2794"/>
      <c r="P2794"/>
    </row>
    <row r="2795" spans="1:16" s="14" customFormat="1" ht="16.5" customHeight="1">
      <c r="A2795" s="435"/>
      <c r="B2795" s="435"/>
      <c r="C2795" s="435"/>
      <c r="D2795" s="435"/>
      <c r="E2795" s="435"/>
      <c r="F2795" s="435"/>
      <c r="G2795" s="435"/>
      <c r="H2795" s="435"/>
      <c r="I2795" s="435"/>
      <c r="K2795"/>
      <c r="L2795"/>
      <c r="M2795"/>
      <c r="N2795"/>
      <c r="O2795"/>
      <c r="P2795"/>
    </row>
    <row r="2796" spans="1:16" s="14" customFormat="1" ht="16.5" customHeight="1">
      <c r="A2796" s="435"/>
      <c r="B2796" s="435"/>
      <c r="C2796" s="435"/>
      <c r="D2796" s="435"/>
      <c r="E2796" s="435"/>
      <c r="F2796" s="435"/>
      <c r="G2796" s="435"/>
      <c r="H2796" s="435"/>
      <c r="I2796" s="435"/>
      <c r="K2796"/>
      <c r="L2796"/>
      <c r="M2796"/>
      <c r="N2796"/>
      <c r="O2796"/>
      <c r="P2796"/>
    </row>
    <row r="2797" spans="1:16" s="14" customFormat="1" ht="16.5" customHeight="1">
      <c r="A2797" s="435"/>
      <c r="B2797" s="435"/>
      <c r="C2797" s="435"/>
      <c r="D2797" s="435"/>
      <c r="E2797" s="435"/>
      <c r="F2797" s="435"/>
      <c r="G2797" s="435"/>
      <c r="H2797" s="435"/>
      <c r="I2797" s="435"/>
      <c r="K2797"/>
      <c r="L2797"/>
      <c r="M2797"/>
      <c r="N2797"/>
      <c r="O2797"/>
      <c r="P2797"/>
    </row>
    <row r="2798" spans="1:16" s="14" customFormat="1" ht="16.5" customHeight="1">
      <c r="A2798" s="435"/>
      <c r="B2798" s="435"/>
      <c r="C2798" s="435"/>
      <c r="D2798" s="435"/>
      <c r="E2798" s="435"/>
      <c r="F2798" s="435"/>
      <c r="G2798" s="435"/>
      <c r="H2798" s="435"/>
      <c r="I2798" s="193">
        <v>47</v>
      </c>
      <c r="K2798"/>
      <c r="L2798"/>
      <c r="M2798"/>
      <c r="N2798"/>
      <c r="O2798"/>
      <c r="P2798"/>
    </row>
    <row r="2799" spans="1:16" s="14" customFormat="1" ht="16.5" customHeight="1">
      <c r="A2799" s="435"/>
      <c r="B2799" s="435"/>
      <c r="C2799" s="435"/>
      <c r="D2799" s="435"/>
      <c r="E2799" s="435"/>
      <c r="F2799" s="435"/>
      <c r="G2799" s="435"/>
      <c r="H2799" s="435"/>
      <c r="I2799" s="193"/>
      <c r="K2799"/>
      <c r="L2799"/>
      <c r="M2799"/>
      <c r="N2799"/>
      <c r="O2799"/>
      <c r="P2799"/>
    </row>
    <row r="2800" spans="1:16" s="14" customFormat="1" ht="16.5" customHeight="1">
      <c r="A2800" s="435"/>
      <c r="B2800" s="435"/>
      <c r="C2800" s="435"/>
      <c r="D2800" s="435"/>
      <c r="E2800" s="435"/>
      <c r="F2800" s="435"/>
      <c r="G2800" s="435"/>
      <c r="H2800" s="435"/>
      <c r="I2800" s="435"/>
      <c r="K2800"/>
      <c r="L2800"/>
      <c r="M2800"/>
      <c r="N2800"/>
      <c r="O2800"/>
      <c r="P2800"/>
    </row>
    <row r="2801" spans="1:16" s="14" customFormat="1" ht="16.5" customHeight="1">
      <c r="A2801" s="261"/>
      <c r="B2801" s="630" t="s">
        <v>364</v>
      </c>
      <c r="C2801" s="630"/>
      <c r="D2801" s="261"/>
      <c r="E2801" s="261"/>
      <c r="F2801" s="261"/>
      <c r="G2801" s="453"/>
      <c r="H2801" s="227"/>
      <c r="I2801" s="212"/>
      <c r="K2801"/>
      <c r="L2801"/>
      <c r="M2801"/>
      <c r="N2801"/>
      <c r="O2801"/>
      <c r="P2801"/>
    </row>
    <row r="2802" spans="1:16" s="14" customFormat="1" ht="16.5" customHeight="1">
      <c r="A2802" s="261"/>
      <c r="B2802" s="261"/>
      <c r="C2802" s="261"/>
      <c r="D2802" s="261"/>
      <c r="E2802" s="261"/>
      <c r="F2802" s="261"/>
      <c r="G2802" s="453"/>
      <c r="H2802" s="227"/>
      <c r="I2802" s="212"/>
      <c r="K2802"/>
      <c r="L2802"/>
      <c r="M2802"/>
      <c r="N2802"/>
      <c r="O2802"/>
      <c r="P2802"/>
    </row>
    <row r="2803" spans="1:16" s="14" customFormat="1" ht="16.5" customHeight="1">
      <c r="A2803" s="631" t="s">
        <v>1060</v>
      </c>
      <c r="B2803" s="631"/>
      <c r="C2803" s="631"/>
      <c r="D2803" s="631"/>
      <c r="E2803" s="631"/>
      <c r="F2803" s="631"/>
      <c r="G2803" s="631"/>
      <c r="H2803" s="631"/>
      <c r="I2803" s="631"/>
      <c r="K2803"/>
      <c r="L2803"/>
      <c r="M2803"/>
      <c r="N2803"/>
      <c r="O2803"/>
      <c r="P2803"/>
    </row>
    <row r="2804" spans="1:16" s="14" customFormat="1" ht="16.5" customHeight="1">
      <c r="A2804" s="631" t="s">
        <v>1061</v>
      </c>
      <c r="B2804" s="631"/>
      <c r="C2804" s="631"/>
      <c r="D2804" s="631"/>
      <c r="E2804" s="631"/>
      <c r="F2804" s="631"/>
      <c r="G2804" s="631"/>
      <c r="H2804" s="631"/>
      <c r="I2804" s="631"/>
      <c r="K2804"/>
      <c r="L2804"/>
      <c r="M2804"/>
      <c r="N2804"/>
      <c r="O2804"/>
      <c r="P2804"/>
    </row>
    <row r="2805" spans="1:16" s="14" customFormat="1" ht="12" customHeight="1">
      <c r="A2805" s="495" t="s">
        <v>593</v>
      </c>
      <c r="B2805" s="495"/>
      <c r="C2805" s="495"/>
      <c r="D2805" s="495"/>
      <c r="E2805" s="495"/>
      <c r="F2805" s="495"/>
      <c r="G2805" s="495"/>
      <c r="H2805" s="495"/>
      <c r="I2805" s="495"/>
      <c r="K2805"/>
      <c r="L2805"/>
      <c r="M2805"/>
      <c r="N2805"/>
      <c r="O2805"/>
      <c r="P2805"/>
    </row>
    <row r="2806" spans="1:16" s="14" customFormat="1" ht="16.5" customHeight="1">
      <c r="A2806" s="435"/>
      <c r="B2806" s="435"/>
      <c r="C2806" s="435"/>
      <c r="D2806" s="435"/>
      <c r="E2806" s="609" t="s">
        <v>81</v>
      </c>
      <c r="F2806" s="435"/>
      <c r="G2806" s="435"/>
      <c r="H2806" s="435"/>
      <c r="I2806" s="435"/>
      <c r="K2806"/>
      <c r="L2806"/>
      <c r="M2806"/>
      <c r="N2806"/>
      <c r="O2806"/>
      <c r="P2806"/>
    </row>
    <row r="2807" spans="1:16" s="14" customFormat="1" ht="12" customHeight="1">
      <c r="A2807" s="161"/>
      <c r="B2807" s="183"/>
      <c r="C2807" s="12"/>
      <c r="D2807" s="450"/>
      <c r="E2807" s="609"/>
      <c r="F2807" s="450"/>
      <c r="G2807" s="161"/>
      <c r="H2807" s="450"/>
      <c r="I2807" s="450"/>
      <c r="K2807"/>
      <c r="L2807"/>
      <c r="M2807"/>
      <c r="N2807"/>
      <c r="O2807"/>
      <c r="P2807"/>
    </row>
    <row r="2808" spans="1:16" s="14" customFormat="1" ht="16.5" customHeight="1">
      <c r="A2808" s="468" t="s">
        <v>44</v>
      </c>
      <c r="B2808" s="610" t="s">
        <v>45</v>
      </c>
      <c r="C2808" s="611"/>
      <c r="D2808" s="332" t="s">
        <v>82</v>
      </c>
      <c r="E2808" s="445" t="s">
        <v>314</v>
      </c>
      <c r="F2808" s="34" t="s">
        <v>83</v>
      </c>
      <c r="G2808" s="614" t="s">
        <v>48</v>
      </c>
      <c r="H2808" s="615"/>
      <c r="I2808" s="616" t="s">
        <v>49</v>
      </c>
      <c r="K2808"/>
      <c r="L2808"/>
      <c r="M2808"/>
      <c r="N2808"/>
      <c r="O2808"/>
      <c r="P2808"/>
    </row>
    <row r="2809" spans="1:16" s="14" customFormat="1" ht="16.5" customHeight="1">
      <c r="A2809" s="484" t="s">
        <v>84</v>
      </c>
      <c r="B2809" s="612"/>
      <c r="C2809" s="613"/>
      <c r="D2809" s="333" t="s">
        <v>568</v>
      </c>
      <c r="E2809" s="35" t="s">
        <v>616</v>
      </c>
      <c r="F2809" s="35" t="s">
        <v>656</v>
      </c>
      <c r="G2809" s="20" t="s">
        <v>51</v>
      </c>
      <c r="H2809" s="20" t="s">
        <v>52</v>
      </c>
      <c r="I2809" s="617"/>
      <c r="K2809"/>
      <c r="L2809"/>
      <c r="M2809"/>
      <c r="N2809"/>
      <c r="O2809"/>
      <c r="P2809"/>
    </row>
    <row r="2810" spans="1:16" s="14" customFormat="1" ht="16.5" customHeight="1">
      <c r="A2810" s="112">
        <v>1</v>
      </c>
      <c r="B2810" s="618">
        <v>2</v>
      </c>
      <c r="C2810" s="619"/>
      <c r="D2810" s="101">
        <v>3</v>
      </c>
      <c r="E2810" s="101">
        <v>3</v>
      </c>
      <c r="F2810" s="101">
        <v>5</v>
      </c>
      <c r="G2810" s="101">
        <v>6</v>
      </c>
      <c r="H2810" s="101">
        <v>7</v>
      </c>
      <c r="I2810" s="112">
        <v>8</v>
      </c>
      <c r="K2810"/>
      <c r="L2810"/>
      <c r="M2810"/>
      <c r="N2810"/>
      <c r="O2810"/>
      <c r="P2810"/>
    </row>
    <row r="2811" spans="1:16" s="14" customFormat="1" ht="16.5" customHeight="1">
      <c r="A2811" s="51" t="s">
        <v>365</v>
      </c>
      <c r="B2811" s="620" t="s">
        <v>363</v>
      </c>
      <c r="C2811" s="621"/>
      <c r="D2811" s="5">
        <f>D365</f>
        <v>54290</v>
      </c>
      <c r="E2811" s="403">
        <f>E365</f>
        <v>52000</v>
      </c>
      <c r="F2811" s="5">
        <f>F365</f>
        <v>53535</v>
      </c>
      <c r="G2811" s="58">
        <f>F2811/D2811</f>
        <v>0.98609320316817095</v>
      </c>
      <c r="H2811" s="59">
        <f>F2811/E2811</f>
        <v>1.0295192307692307</v>
      </c>
      <c r="I2811" s="59">
        <f>F2811/F2813</f>
        <v>1</v>
      </c>
      <c r="K2811"/>
      <c r="L2811"/>
      <c r="M2811"/>
      <c r="N2811"/>
      <c r="O2811"/>
      <c r="P2811"/>
    </row>
    <row r="2812" spans="1:16" s="14" customFormat="1" ht="16.5" customHeight="1">
      <c r="A2812" s="51"/>
      <c r="B2812" s="473" t="s">
        <v>501</v>
      </c>
      <c r="C2812" s="433"/>
      <c r="D2812" s="5">
        <f>D364</f>
        <v>0</v>
      </c>
      <c r="E2812" s="403">
        <f>E364</f>
        <v>0</v>
      </c>
      <c r="F2812" s="5">
        <f>F364</f>
        <v>0</v>
      </c>
      <c r="G2812" s="58" t="e">
        <f>F2812/D2812</f>
        <v>#DIV/0!</v>
      </c>
      <c r="H2812" s="59" t="e">
        <f>F2812/E2812</f>
        <v>#DIV/0!</v>
      </c>
      <c r="I2812" s="59">
        <f>F2812/F2813</f>
        <v>0</v>
      </c>
      <c r="K2812"/>
      <c r="L2812"/>
      <c r="M2812"/>
      <c r="N2812"/>
      <c r="O2812"/>
      <c r="P2812"/>
    </row>
    <row r="2813" spans="1:16" s="14" customFormat="1" ht="12" customHeight="1">
      <c r="A2813" s="116"/>
      <c r="B2813" s="626" t="s">
        <v>326</v>
      </c>
      <c r="C2813" s="627"/>
      <c r="D2813" s="393">
        <f>D2811+D2812</f>
        <v>54290</v>
      </c>
      <c r="E2813" s="393">
        <f>E2811</f>
        <v>52000</v>
      </c>
      <c r="F2813" s="393">
        <f>F2811+F2812</f>
        <v>53535</v>
      </c>
      <c r="G2813" s="118">
        <f>F2813/D2813</f>
        <v>0.98609320316817095</v>
      </c>
      <c r="H2813" s="108">
        <f>F2813/E2813</f>
        <v>1.0295192307692307</v>
      </c>
      <c r="I2813" s="108">
        <f>SUM(I2811:I2812)</f>
        <v>1</v>
      </c>
      <c r="K2813"/>
      <c r="L2813"/>
      <c r="M2813"/>
      <c r="N2813"/>
      <c r="O2813"/>
      <c r="P2813"/>
    </row>
    <row r="2814" spans="1:16" s="14" customFormat="1" ht="16.5" customHeight="1">
      <c r="A2814" s="439"/>
      <c r="B2814" s="439"/>
      <c r="C2814" s="439"/>
      <c r="D2814" s="439"/>
      <c r="E2814" s="439"/>
      <c r="F2814" s="439"/>
      <c r="G2814" s="439"/>
      <c r="H2814" s="439"/>
      <c r="I2814" s="439"/>
      <c r="K2814"/>
      <c r="L2814"/>
      <c r="M2814"/>
      <c r="N2814"/>
      <c r="O2814"/>
      <c r="P2814"/>
    </row>
    <row r="2815" spans="1:16" s="14" customFormat="1" ht="12" customHeight="1">
      <c r="A2815" s="439"/>
      <c r="B2815" s="628" t="s">
        <v>366</v>
      </c>
      <c r="C2815" s="628"/>
      <c r="D2815" s="628"/>
      <c r="E2815" s="628"/>
      <c r="F2815" s="628"/>
      <c r="G2815" s="628"/>
      <c r="H2815" s="628"/>
      <c r="I2815" s="628"/>
      <c r="K2815"/>
      <c r="L2815"/>
      <c r="M2815"/>
      <c r="N2815"/>
      <c r="O2815"/>
      <c r="P2815"/>
    </row>
    <row r="2816" spans="1:16" s="14" customFormat="1" ht="12" customHeight="1">
      <c r="A2816" s="439"/>
      <c r="B2816" s="439"/>
      <c r="C2816" s="439"/>
      <c r="D2816" s="273" t="s">
        <v>81</v>
      </c>
      <c r="E2816" s="274"/>
      <c r="F2816" s="274"/>
      <c r="G2816" s="439"/>
      <c r="H2816" s="439"/>
      <c r="I2816" s="439"/>
      <c r="K2816"/>
      <c r="L2816"/>
      <c r="M2816"/>
      <c r="N2816"/>
      <c r="O2816"/>
      <c r="P2816"/>
    </row>
    <row r="2817" spans="1:16" s="14" customFormat="1" ht="16.5" customHeight="1">
      <c r="A2817" s="453"/>
      <c r="B2817" s="453" t="s">
        <v>367</v>
      </c>
      <c r="C2817" s="453"/>
      <c r="D2817" s="275">
        <v>19800</v>
      </c>
      <c r="E2817" s="276">
        <f>D2817/D2821</f>
        <v>0.36985149901933317</v>
      </c>
      <c r="F2817" s="453"/>
      <c r="G2817" s="453"/>
      <c r="H2817" s="453"/>
      <c r="I2817" s="212"/>
      <c r="K2817"/>
      <c r="L2817"/>
      <c r="M2817"/>
      <c r="N2817"/>
      <c r="O2817"/>
      <c r="P2817"/>
    </row>
    <row r="2818" spans="1:16" s="14" customFormat="1" ht="16.5" customHeight="1">
      <c r="A2818" s="453"/>
      <c r="B2818" s="453" t="s">
        <v>368</v>
      </c>
      <c r="C2818" s="453"/>
      <c r="D2818" s="275">
        <v>33735</v>
      </c>
      <c r="E2818" s="276">
        <f>D2818/D2821</f>
        <v>0.63014850098066688</v>
      </c>
      <c r="F2818" s="453"/>
      <c r="G2818" s="453"/>
      <c r="H2818" s="453"/>
      <c r="I2818" s="212"/>
      <c r="K2818"/>
      <c r="L2818"/>
      <c r="M2818"/>
      <c r="N2818"/>
      <c r="O2818"/>
      <c r="P2818"/>
    </row>
    <row r="2819" spans="1:16" s="14" customFormat="1" ht="12" customHeight="1">
      <c r="A2819" s="453"/>
      <c r="B2819" s="453" t="s">
        <v>451</v>
      </c>
      <c r="C2819" s="453"/>
      <c r="D2819" s="275">
        <v>0</v>
      </c>
      <c r="E2819" s="276">
        <f>D2819/D2821</f>
        <v>0</v>
      </c>
      <c r="F2819" s="453"/>
      <c r="G2819" s="453"/>
      <c r="H2819" s="453"/>
      <c r="I2819" s="212"/>
      <c r="K2819"/>
      <c r="L2819"/>
      <c r="M2819"/>
      <c r="N2819"/>
      <c r="O2819"/>
      <c r="P2819"/>
    </row>
    <row r="2820" spans="1:16" s="14" customFormat="1" ht="16.5" customHeight="1">
      <c r="A2820" s="453"/>
      <c r="B2820" s="453" t="s">
        <v>452</v>
      </c>
      <c r="C2820" s="453"/>
      <c r="D2820" s="275">
        <v>0</v>
      </c>
      <c r="E2820" s="276">
        <f>D2820/D2821</f>
        <v>0</v>
      </c>
      <c r="F2820" s="453"/>
      <c r="G2820" s="453"/>
      <c r="H2820" s="453"/>
      <c r="I2820" s="212"/>
      <c r="K2820"/>
      <c r="L2820"/>
      <c r="M2820"/>
      <c r="N2820"/>
      <c r="O2820"/>
      <c r="P2820"/>
    </row>
    <row r="2821" spans="1:16" s="14" customFormat="1" ht="16.5" customHeight="1">
      <c r="A2821" s="439"/>
      <c r="B2821" s="277" t="s">
        <v>369</v>
      </c>
      <c r="C2821" s="450"/>
      <c r="D2821" s="278">
        <f>D2817+D2818+D2819+D2820</f>
        <v>53535</v>
      </c>
      <c r="E2821" s="279">
        <f>E2817+E2818+E2819+E2820</f>
        <v>1</v>
      </c>
      <c r="F2821" s="439"/>
      <c r="G2821" s="439"/>
      <c r="H2821" s="439"/>
      <c r="I2821" s="212"/>
      <c r="K2821"/>
      <c r="L2821"/>
      <c r="M2821"/>
      <c r="N2821"/>
      <c r="O2821"/>
      <c r="P2821"/>
    </row>
    <row r="2822" spans="1:16" s="14" customFormat="1" ht="16.5" customHeight="1">
      <c r="A2822" s="209"/>
      <c r="B2822" s="209"/>
      <c r="C2822" s="209"/>
      <c r="D2822" s="209"/>
      <c r="E2822" s="209"/>
      <c r="K2822"/>
      <c r="L2822"/>
      <c r="M2822"/>
      <c r="N2822"/>
      <c r="O2822"/>
      <c r="P2822"/>
    </row>
    <row r="2823" spans="1:16" s="14" customFormat="1" ht="16.5" customHeight="1">
      <c r="A2823" s="209"/>
      <c r="B2823" s="209"/>
      <c r="C2823" s="209"/>
      <c r="D2823" s="209"/>
      <c r="E2823" s="209"/>
      <c r="K2823"/>
      <c r="L2823"/>
      <c r="M2823"/>
      <c r="N2823"/>
      <c r="O2823"/>
      <c r="P2823"/>
    </row>
    <row r="2824" spans="1:16" s="14" customFormat="1" ht="16.5" customHeight="1">
      <c r="A2824" s="209"/>
      <c r="B2824" s="209"/>
      <c r="C2824" s="209"/>
      <c r="D2824" s="209"/>
      <c r="E2824" s="209"/>
      <c r="K2824"/>
      <c r="L2824"/>
      <c r="M2824"/>
      <c r="N2824"/>
      <c r="O2824"/>
      <c r="P2824"/>
    </row>
    <row r="2825" spans="1:16" s="14" customFormat="1" ht="16.5" customHeight="1">
      <c r="A2825" s="209"/>
      <c r="B2825" s="209"/>
      <c r="C2825" s="209"/>
      <c r="D2825" s="209"/>
      <c r="E2825" s="209"/>
      <c r="K2825"/>
      <c r="L2825"/>
      <c r="M2825"/>
      <c r="N2825"/>
      <c r="O2825"/>
      <c r="P2825"/>
    </row>
    <row r="2826" spans="1:16" s="14" customFormat="1" ht="16.5" customHeight="1">
      <c r="A2826" s="209"/>
      <c r="B2826" s="209"/>
      <c r="C2826" s="209"/>
      <c r="D2826" s="209"/>
      <c r="E2826" s="209"/>
      <c r="K2826"/>
      <c r="L2826"/>
      <c r="M2826"/>
      <c r="N2826"/>
      <c r="O2826"/>
      <c r="P2826"/>
    </row>
    <row r="2827" spans="1:16" s="14" customFormat="1" ht="16.5" customHeight="1">
      <c r="A2827" s="209"/>
      <c r="B2827" s="209"/>
      <c r="C2827" s="209"/>
      <c r="D2827" s="209"/>
      <c r="E2827" s="209"/>
      <c r="K2827"/>
      <c r="L2827"/>
      <c r="M2827"/>
      <c r="N2827"/>
      <c r="O2827"/>
      <c r="P2827"/>
    </row>
    <row r="2828" spans="1:16" s="14" customFormat="1" ht="16.5" customHeight="1">
      <c r="A2828" s="209"/>
      <c r="B2828" s="209"/>
      <c r="C2828" s="209"/>
      <c r="D2828" s="209"/>
      <c r="E2828" s="209"/>
      <c r="I2828" s="485"/>
      <c r="K2828"/>
      <c r="L2828"/>
      <c r="M2828"/>
      <c r="N2828"/>
      <c r="O2828"/>
      <c r="P2828"/>
    </row>
    <row r="2829" spans="1:16" s="14" customFormat="1" ht="16.5" customHeight="1">
      <c r="A2829" s="209"/>
      <c r="B2829" s="209"/>
      <c r="C2829" s="209"/>
      <c r="D2829" s="209"/>
      <c r="E2829" s="209"/>
      <c r="K2829"/>
      <c r="L2829"/>
      <c r="M2829"/>
      <c r="N2829"/>
      <c r="O2829"/>
      <c r="P2829"/>
    </row>
    <row r="2830" spans="1:16" s="14" customFormat="1" ht="16.5" customHeight="1">
      <c r="B2830" s="485"/>
      <c r="C2830" s="485"/>
      <c r="D2830" s="485"/>
      <c r="K2830"/>
      <c r="L2830"/>
      <c r="M2830"/>
      <c r="N2830"/>
      <c r="O2830"/>
      <c r="P2830"/>
    </row>
    <row r="2831" spans="1:16" s="14" customFormat="1" ht="16.5" customHeight="1">
      <c r="A2831" s="435"/>
      <c r="B2831" s="188" t="s">
        <v>478</v>
      </c>
      <c r="C2831" s="435"/>
      <c r="D2831" s="435"/>
      <c r="E2831" s="609" t="s">
        <v>81</v>
      </c>
      <c r="K2831"/>
      <c r="L2831"/>
      <c r="M2831"/>
      <c r="N2831"/>
      <c r="O2831"/>
      <c r="P2831"/>
    </row>
    <row r="2832" spans="1:16" s="14" customFormat="1" ht="16.5" customHeight="1">
      <c r="A2832" s="161"/>
      <c r="B2832" s="183"/>
      <c r="C2832" s="12"/>
      <c r="D2832" s="450"/>
      <c r="E2832" s="609"/>
      <c r="F2832" s="450"/>
      <c r="G2832" s="161"/>
      <c r="H2832" s="450"/>
      <c r="I2832" s="450"/>
      <c r="K2832"/>
      <c r="L2832"/>
      <c r="M2832"/>
      <c r="N2832"/>
      <c r="O2832"/>
      <c r="P2832"/>
    </row>
    <row r="2833" spans="1:18" s="14" customFormat="1" ht="16.5" customHeight="1">
      <c r="A2833" s="468" t="s">
        <v>44</v>
      </c>
      <c r="B2833" s="610" t="s">
        <v>45</v>
      </c>
      <c r="C2833" s="611"/>
      <c r="D2833" s="332" t="s">
        <v>82</v>
      </c>
      <c r="E2833" s="445" t="s">
        <v>148</v>
      </c>
      <c r="F2833" s="34" t="s">
        <v>83</v>
      </c>
      <c r="G2833" s="614" t="s">
        <v>48</v>
      </c>
      <c r="H2833" s="615"/>
      <c r="I2833" s="616" t="s">
        <v>49</v>
      </c>
      <c r="K2833"/>
      <c r="L2833"/>
      <c r="M2833"/>
      <c r="N2833"/>
      <c r="O2833"/>
      <c r="P2833"/>
    </row>
    <row r="2834" spans="1:18" s="14" customFormat="1" ht="16.5" customHeight="1">
      <c r="A2834" s="484" t="s">
        <v>84</v>
      </c>
      <c r="B2834" s="612"/>
      <c r="C2834" s="613"/>
      <c r="D2834" s="333" t="s">
        <v>568</v>
      </c>
      <c r="E2834" s="35" t="s">
        <v>616</v>
      </c>
      <c r="F2834" s="35" t="s">
        <v>656</v>
      </c>
      <c r="G2834" s="20" t="s">
        <v>51</v>
      </c>
      <c r="H2834" s="20" t="s">
        <v>52</v>
      </c>
      <c r="I2834" s="617"/>
      <c r="K2834"/>
      <c r="L2834"/>
      <c r="M2834"/>
      <c r="N2834"/>
      <c r="O2834"/>
      <c r="P2834"/>
    </row>
    <row r="2835" spans="1:18" s="14" customFormat="1" ht="16.5" customHeight="1">
      <c r="A2835" s="112">
        <v>1</v>
      </c>
      <c r="B2835" s="618">
        <v>2</v>
      </c>
      <c r="C2835" s="619"/>
      <c r="D2835" s="101">
        <v>3</v>
      </c>
      <c r="E2835" s="101">
        <v>4</v>
      </c>
      <c r="F2835" s="101">
        <v>5</v>
      </c>
      <c r="G2835" s="101">
        <v>6</v>
      </c>
      <c r="H2835" s="101">
        <v>7</v>
      </c>
      <c r="I2835" s="112">
        <v>8</v>
      </c>
      <c r="K2835"/>
      <c r="L2835"/>
      <c r="M2835"/>
      <c r="N2835"/>
      <c r="O2835"/>
      <c r="P2835"/>
    </row>
    <row r="2836" spans="1:18" s="14" customFormat="1" ht="16.5" customHeight="1">
      <c r="A2836" s="53">
        <v>111</v>
      </c>
      <c r="B2836" s="624" t="s">
        <v>179</v>
      </c>
      <c r="C2836" s="625"/>
      <c r="D2836" s="5">
        <f>D690</f>
        <v>2637084.0499999998</v>
      </c>
      <c r="E2836" s="5">
        <f>E690</f>
        <v>3588480.68</v>
      </c>
      <c r="F2836" s="5">
        <f>F690</f>
        <v>3071530.25</v>
      </c>
      <c r="G2836" s="58">
        <f t="shared" ref="G2836:G2841" si="232">F2836/D2836</f>
        <v>1.1647449196774748</v>
      </c>
      <c r="H2836" s="59">
        <f t="shared" ref="H2836:H2841" si="233">F2836/E2836</f>
        <v>0.85594169898108519</v>
      </c>
      <c r="I2836" s="59">
        <f>F2836/F2841</f>
        <v>0.67287028411079197</v>
      </c>
      <c r="K2836"/>
      <c r="L2836"/>
      <c r="M2836"/>
      <c r="N2836"/>
      <c r="O2836"/>
      <c r="P2836"/>
      <c r="Q2836"/>
      <c r="R2836"/>
    </row>
    <row r="2837" spans="1:18" s="14" customFormat="1" ht="16.5" customHeight="1">
      <c r="A2837" s="53">
        <v>130</v>
      </c>
      <c r="B2837" s="624" t="s">
        <v>180</v>
      </c>
      <c r="C2837" s="625"/>
      <c r="D2837" s="5">
        <f>D984</f>
        <v>34246</v>
      </c>
      <c r="E2837" s="228">
        <f>E984</f>
        <v>65019.59</v>
      </c>
      <c r="F2837" s="5">
        <f>F984</f>
        <v>21030.17</v>
      </c>
      <c r="G2837" s="58">
        <f t="shared" si="232"/>
        <v>0.61409128073351626</v>
      </c>
      <c r="H2837" s="59">
        <f t="shared" si="233"/>
        <v>0.32344359599929806</v>
      </c>
      <c r="I2837" s="59">
        <f>F2837/F2841</f>
        <v>4.6070119162258784E-3</v>
      </c>
      <c r="K2837"/>
      <c r="L2837"/>
      <c r="M2837"/>
      <c r="N2837"/>
      <c r="O2837"/>
      <c r="P2837"/>
      <c r="Q2837"/>
      <c r="R2837"/>
    </row>
    <row r="2838" spans="1:18" s="14" customFormat="1" ht="16.5" customHeight="1">
      <c r="A2838" s="53">
        <v>132</v>
      </c>
      <c r="B2838" s="624" t="s">
        <v>181</v>
      </c>
      <c r="C2838" s="625"/>
      <c r="D2838" s="5">
        <v>0</v>
      </c>
      <c r="E2838" s="238">
        <v>0</v>
      </c>
      <c r="F2838" s="5">
        <v>0</v>
      </c>
      <c r="G2838" s="58" t="e">
        <f t="shared" si="232"/>
        <v>#DIV/0!</v>
      </c>
      <c r="H2838" s="59" t="e">
        <f t="shared" si="233"/>
        <v>#DIV/0!</v>
      </c>
      <c r="I2838" s="59">
        <f>F2838/F2841</f>
        <v>0</v>
      </c>
      <c r="K2838"/>
      <c r="L2838"/>
      <c r="M2838"/>
      <c r="N2838"/>
      <c r="O2838"/>
      <c r="P2838"/>
      <c r="Q2838"/>
      <c r="R2838"/>
    </row>
    <row r="2839" spans="1:18" s="14" customFormat="1" ht="16.5" customHeight="1">
      <c r="A2839" s="53">
        <v>200</v>
      </c>
      <c r="B2839" s="624" t="s">
        <v>182</v>
      </c>
      <c r="C2839" s="625"/>
      <c r="D2839" s="5">
        <v>0</v>
      </c>
      <c r="E2839" s="126">
        <v>0</v>
      </c>
      <c r="F2839" s="5">
        <v>0</v>
      </c>
      <c r="G2839" s="58" t="e">
        <f t="shared" si="232"/>
        <v>#DIV/0!</v>
      </c>
      <c r="H2839" s="59" t="e">
        <f t="shared" si="233"/>
        <v>#DIV/0!</v>
      </c>
      <c r="I2839" s="59">
        <f>F2839/F2841</f>
        <v>0</v>
      </c>
      <c r="K2839"/>
      <c r="L2839"/>
      <c r="M2839"/>
      <c r="N2839"/>
      <c r="O2839"/>
      <c r="P2839"/>
      <c r="Q2839"/>
      <c r="R2839"/>
    </row>
    <row r="2840" spans="1:18" s="14" customFormat="1" ht="16.5" customHeight="1">
      <c r="A2840" s="53">
        <v>300</v>
      </c>
      <c r="B2840" s="624" t="s">
        <v>183</v>
      </c>
      <c r="C2840" s="625"/>
      <c r="D2840" s="5">
        <f>D1341</f>
        <v>804787.28</v>
      </c>
      <c r="E2840" s="5">
        <f>E1341</f>
        <v>2000000</v>
      </c>
      <c r="F2840" s="5">
        <f>F1341</f>
        <v>1472257.38</v>
      </c>
      <c r="G2840" s="58">
        <f t="shared" si="232"/>
        <v>1.8293745646675725</v>
      </c>
      <c r="H2840" s="59">
        <f t="shared" si="233"/>
        <v>0.73612868999999992</v>
      </c>
      <c r="I2840" s="59">
        <f>F2840/F2841</f>
        <v>0.32252270397298222</v>
      </c>
      <c r="K2840"/>
      <c r="L2840"/>
      <c r="M2840"/>
      <c r="N2840"/>
      <c r="O2840"/>
      <c r="P2840"/>
      <c r="Q2840"/>
      <c r="R2840"/>
    </row>
    <row r="2841" spans="1:18" s="14" customFormat="1" ht="16.5" customHeight="1">
      <c r="A2841" s="116"/>
      <c r="B2841" s="427" t="s">
        <v>80</v>
      </c>
      <c r="C2841" s="428"/>
      <c r="D2841" s="394">
        <f>D2836+D2837+D2838+D2839+D2840</f>
        <v>3476117.33</v>
      </c>
      <c r="E2841" s="394">
        <f>E2836+E2837+E2838+E2839+E2840</f>
        <v>5653500.2699999996</v>
      </c>
      <c r="F2841" s="335">
        <f>F2836+F2837+F2838+F2839+F2840</f>
        <v>4564817.8</v>
      </c>
      <c r="G2841" s="139">
        <f t="shared" si="232"/>
        <v>1.3131943966920125</v>
      </c>
      <c r="H2841" s="108">
        <f t="shared" si="233"/>
        <v>0.80743213619763388</v>
      </c>
      <c r="I2841" s="108">
        <f>SUM(I2836:I2840)</f>
        <v>1</v>
      </c>
      <c r="K2841"/>
      <c r="L2841"/>
      <c r="M2841"/>
      <c r="N2841"/>
      <c r="O2841"/>
      <c r="P2841"/>
      <c r="Q2841"/>
      <c r="R2841"/>
    </row>
    <row r="2842" spans="1:18" s="14" customFormat="1" ht="16.5" customHeight="1">
      <c r="A2842" s="451"/>
      <c r="B2842" s="451"/>
      <c r="C2842" s="462"/>
      <c r="D2842" s="451"/>
      <c r="E2842" s="451"/>
      <c r="F2842" s="451"/>
      <c r="G2842" s="450"/>
      <c r="H2842" s="453"/>
      <c r="I2842" s="241"/>
      <c r="K2842"/>
      <c r="L2842"/>
      <c r="M2842"/>
      <c r="N2842"/>
      <c r="O2842"/>
      <c r="P2842"/>
      <c r="Q2842"/>
      <c r="R2842"/>
    </row>
    <row r="2843" spans="1:18" s="14" customFormat="1" ht="16.5" customHeight="1">
      <c r="A2843" s="451"/>
      <c r="B2843" s="451"/>
      <c r="C2843" s="462"/>
      <c r="D2843" s="451"/>
      <c r="E2843" s="451"/>
      <c r="F2843" s="451"/>
      <c r="G2843" s="450"/>
      <c r="H2843" s="453"/>
      <c r="I2843" s="241"/>
      <c r="K2843"/>
      <c r="L2843"/>
      <c r="M2843"/>
      <c r="N2843"/>
      <c r="O2843"/>
      <c r="P2843"/>
      <c r="Q2843"/>
      <c r="R2843"/>
    </row>
    <row r="2844" spans="1:18" s="14" customFormat="1" ht="16.5" customHeight="1">
      <c r="A2844" s="442"/>
      <c r="B2844" s="623" t="s">
        <v>968</v>
      </c>
      <c r="C2844" s="623"/>
      <c r="D2844" s="623"/>
      <c r="E2844" s="623"/>
      <c r="F2844" s="623"/>
      <c r="G2844" s="623"/>
      <c r="H2844" s="623"/>
      <c r="I2844" s="623"/>
      <c r="J2844" s="185"/>
      <c r="K2844"/>
      <c r="L2844"/>
      <c r="M2844"/>
      <c r="N2844"/>
      <c r="O2844"/>
      <c r="P2844"/>
      <c r="Q2844"/>
      <c r="R2844"/>
    </row>
    <row r="2845" spans="1:18" s="14" customFormat="1" ht="16.5" customHeight="1">
      <c r="A2845" s="623" t="s">
        <v>969</v>
      </c>
      <c r="B2845" s="623"/>
      <c r="C2845" s="623"/>
      <c r="D2845" s="623"/>
      <c r="E2845" s="623"/>
      <c r="F2845" s="623"/>
      <c r="G2845" s="623"/>
      <c r="H2845" s="623"/>
      <c r="I2845" s="623"/>
      <c r="J2845" s="185"/>
      <c r="K2845"/>
      <c r="L2845"/>
      <c r="M2845"/>
      <c r="N2845"/>
      <c r="O2845"/>
      <c r="P2845"/>
      <c r="Q2845"/>
      <c r="R2845"/>
    </row>
    <row r="2846" spans="1:18" s="14" customFormat="1" ht="16.5" customHeight="1">
      <c r="A2846" s="450" t="s">
        <v>970</v>
      </c>
      <c r="B2846" s="450"/>
      <c r="C2846" s="450"/>
      <c r="D2846" s="450"/>
      <c r="E2846" s="450"/>
      <c r="F2846" s="450"/>
      <c r="G2846" s="450"/>
      <c r="H2846" s="450"/>
      <c r="I2846" s="450"/>
      <c r="J2846" s="185"/>
      <c r="K2846"/>
      <c r="L2846"/>
      <c r="M2846"/>
      <c r="N2846"/>
      <c r="O2846"/>
      <c r="P2846"/>
      <c r="Q2846"/>
      <c r="R2846"/>
    </row>
    <row r="2847" spans="1:18" s="14" customFormat="1" ht="16.5" customHeight="1">
      <c r="A2847" s="622" t="s">
        <v>971</v>
      </c>
      <c r="B2847" s="622"/>
      <c r="C2847" s="622"/>
      <c r="D2847" s="622"/>
      <c r="E2847" s="622"/>
      <c r="F2847" s="622"/>
      <c r="G2847" s="622"/>
      <c r="H2847" s="622"/>
      <c r="I2847" s="622"/>
      <c r="J2847" s="185"/>
      <c r="K2847"/>
      <c r="L2847"/>
      <c r="M2847"/>
      <c r="N2847"/>
      <c r="O2847"/>
      <c r="P2847"/>
      <c r="Q2847"/>
      <c r="R2847"/>
    </row>
    <row r="2848" spans="1:18" s="14" customFormat="1" ht="16.5" customHeight="1">
      <c r="A2848" s="622" t="s">
        <v>972</v>
      </c>
      <c r="B2848" s="622"/>
      <c r="C2848" s="622"/>
      <c r="D2848" s="622"/>
      <c r="E2848" s="622"/>
      <c r="F2848" s="622"/>
      <c r="G2848" s="622"/>
      <c r="H2848" s="622"/>
      <c r="I2848" s="622"/>
      <c r="J2848" s="185"/>
      <c r="K2848"/>
      <c r="L2848"/>
      <c r="M2848"/>
      <c r="N2848"/>
      <c r="O2848"/>
      <c r="P2848"/>
      <c r="Q2848"/>
      <c r="R2848"/>
    </row>
    <row r="2849" spans="1:18" s="14" customFormat="1" ht="16.5" customHeight="1">
      <c r="A2849" s="622" t="s">
        <v>973</v>
      </c>
      <c r="B2849" s="622"/>
      <c r="C2849" s="622"/>
      <c r="D2849" s="622"/>
      <c r="E2849" s="622"/>
      <c r="F2849" s="622"/>
      <c r="G2849" s="622"/>
      <c r="H2849" s="622"/>
      <c r="I2849" s="622"/>
      <c r="J2849" s="185"/>
      <c r="K2849"/>
      <c r="L2849"/>
      <c r="M2849"/>
      <c r="N2849"/>
      <c r="O2849"/>
      <c r="P2849"/>
      <c r="Q2849"/>
      <c r="R2849"/>
    </row>
    <row r="2850" spans="1:18" s="14" customFormat="1" ht="16.5" customHeight="1">
      <c r="A2850" s="622" t="s">
        <v>974</v>
      </c>
      <c r="B2850" s="622"/>
      <c r="C2850" s="622"/>
      <c r="D2850" s="622"/>
      <c r="E2850" s="622"/>
      <c r="F2850" s="622"/>
      <c r="G2850" s="622"/>
      <c r="H2850" s="622"/>
      <c r="I2850" s="622"/>
      <c r="J2850" s="185"/>
      <c r="K2850"/>
      <c r="L2850"/>
      <c r="M2850"/>
      <c r="N2850"/>
      <c r="O2850"/>
      <c r="P2850"/>
      <c r="Q2850"/>
      <c r="R2850"/>
    </row>
    <row r="2851" spans="1:18" s="14" customFormat="1" ht="16.5" customHeight="1">
      <c r="A2851" s="622" t="s">
        <v>975</v>
      </c>
      <c r="B2851" s="622"/>
      <c r="C2851" s="622"/>
      <c r="D2851" s="622"/>
      <c r="E2851" s="622"/>
      <c r="F2851" s="622"/>
      <c r="G2851" s="622"/>
      <c r="H2851" s="622"/>
      <c r="I2851" s="622"/>
      <c r="J2851" s="185"/>
      <c r="K2851"/>
      <c r="L2851"/>
      <c r="M2851"/>
      <c r="N2851"/>
      <c r="O2851"/>
      <c r="P2851"/>
      <c r="Q2851"/>
      <c r="R2851"/>
    </row>
    <row r="2852" spans="1:18" s="14" customFormat="1" ht="16.5" customHeight="1">
      <c r="A2852" s="435"/>
      <c r="B2852" s="435" t="s">
        <v>977</v>
      </c>
      <c r="C2852" s="435"/>
      <c r="D2852" s="435"/>
      <c r="E2852" s="435"/>
      <c r="F2852" s="435"/>
      <c r="G2852" s="435"/>
      <c r="H2852" s="435"/>
      <c r="I2852" s="435"/>
      <c r="J2852" s="185"/>
      <c r="K2852"/>
      <c r="L2852"/>
      <c r="M2852"/>
      <c r="N2852"/>
      <c r="O2852"/>
      <c r="P2852"/>
      <c r="Q2852"/>
      <c r="R2852"/>
    </row>
    <row r="2853" spans="1:18" s="14" customFormat="1" ht="16.5" customHeight="1">
      <c r="A2853" s="435" t="s">
        <v>976</v>
      </c>
      <c r="B2853" s="435"/>
      <c r="C2853" s="435"/>
      <c r="D2853" s="435"/>
      <c r="E2853" s="435"/>
      <c r="F2853" s="435"/>
      <c r="G2853" s="435"/>
      <c r="H2853" s="435"/>
      <c r="I2853" s="435"/>
      <c r="J2853" s="185"/>
      <c r="K2853"/>
      <c r="L2853"/>
      <c r="M2853"/>
      <c r="N2853"/>
      <c r="O2853"/>
      <c r="P2853"/>
      <c r="Q2853"/>
      <c r="R2853"/>
    </row>
    <row r="2854" spans="1:18" ht="15" customHeight="1">
      <c r="A2854" s="435"/>
      <c r="B2854" s="435"/>
      <c r="C2854" s="435"/>
      <c r="D2854" s="435"/>
      <c r="E2854" s="435"/>
      <c r="F2854" s="435"/>
      <c r="G2854" s="435"/>
      <c r="H2854" s="435"/>
      <c r="I2854" s="435"/>
    </row>
    <row r="2855" spans="1:18" ht="15" customHeight="1">
      <c r="A2855" s="435"/>
      <c r="B2855" s="435"/>
      <c r="C2855" s="435"/>
      <c r="D2855" s="435"/>
      <c r="E2855" s="435"/>
      <c r="F2855" s="435"/>
      <c r="G2855" s="435"/>
      <c r="H2855" s="435"/>
      <c r="I2855" s="435"/>
    </row>
    <row r="2856" spans="1:18" ht="15" customHeight="1">
      <c r="A2856" s="435"/>
      <c r="B2856" s="435"/>
      <c r="C2856" s="435"/>
      <c r="D2856" s="435"/>
      <c r="E2856" s="435"/>
      <c r="F2856" s="435"/>
      <c r="G2856" s="435"/>
      <c r="H2856" s="435"/>
      <c r="I2856" s="435"/>
    </row>
    <row r="2857" spans="1:18" ht="15" customHeight="1">
      <c r="A2857" s="435"/>
      <c r="B2857" s="435"/>
      <c r="C2857" s="435"/>
      <c r="D2857" s="435"/>
      <c r="E2857" s="435"/>
      <c r="F2857" s="435"/>
      <c r="G2857" s="435"/>
      <c r="H2857" s="435"/>
      <c r="I2857" s="435"/>
    </row>
    <row r="2858" spans="1:18" ht="15" customHeight="1">
      <c r="A2858" s="435"/>
      <c r="B2858" s="435"/>
      <c r="C2858" s="435"/>
      <c r="D2858" s="435"/>
      <c r="E2858" s="435"/>
      <c r="F2858" s="435"/>
      <c r="G2858" s="435"/>
      <c r="H2858" s="435"/>
      <c r="I2858" s="193">
        <v>48</v>
      </c>
    </row>
    <row r="2859" spans="1:18" ht="15" customHeight="1"/>
    <row r="2860" spans="1:18" ht="15" customHeight="1"/>
    <row r="2861" spans="1:18" ht="15" customHeight="1"/>
    <row r="2862" spans="1:18" ht="15" customHeight="1"/>
    <row r="2863" spans="1:18" ht="15" customHeight="1"/>
    <row r="2864" spans="1:18" ht="15" customHeight="1"/>
    <row r="2865" ht="15" customHeight="1"/>
    <row r="2866" ht="15" customHeight="1"/>
    <row r="2867" ht="15" customHeight="1"/>
    <row r="2868" ht="15" customHeight="1"/>
    <row r="2869" ht="15" customHeight="1"/>
    <row r="2870" ht="15" customHeight="1"/>
    <row r="2871" ht="15" customHeight="1"/>
    <row r="2872" ht="15" customHeight="1"/>
    <row r="2873" ht="15" customHeight="1"/>
    <row r="2874" ht="15" customHeight="1"/>
    <row r="2875" ht="15" customHeight="1"/>
    <row r="2876" ht="15" customHeight="1"/>
    <row r="2877" ht="15" customHeight="1"/>
    <row r="2878" ht="15" customHeight="1"/>
    <row r="2879" ht="15" customHeight="1"/>
    <row r="2880" ht="15" customHeight="1"/>
    <row r="2881" ht="15" customHeight="1"/>
    <row r="2882" ht="15" customHeight="1"/>
    <row r="2883" ht="15" customHeight="1"/>
    <row r="2884" ht="15" customHeight="1"/>
    <row r="2885" ht="15" customHeight="1"/>
    <row r="2886" ht="15" customHeight="1"/>
    <row r="2887" ht="15" customHeight="1"/>
    <row r="2888" ht="15" customHeight="1"/>
    <row r="2889" ht="15" customHeight="1"/>
    <row r="2890" ht="15" customHeight="1"/>
    <row r="2891" ht="15" customHeight="1"/>
    <row r="2892" ht="15" customHeight="1"/>
    <row r="2893" ht="15" customHeight="1"/>
    <row r="2894" ht="15.75" customHeight="1"/>
    <row r="2895" ht="15" customHeight="1"/>
    <row r="2896" ht="15" customHeight="1"/>
    <row r="2897" ht="15" customHeight="1"/>
  </sheetData>
  <mergeCells count="1514">
    <mergeCell ref="B430:C430"/>
    <mergeCell ref="H430:I430"/>
    <mergeCell ref="B431:C431"/>
    <mergeCell ref="H431:I431"/>
    <mergeCell ref="B444:G444"/>
    <mergeCell ref="B439:I439"/>
    <mergeCell ref="K439:R439"/>
    <mergeCell ref="B440:I440"/>
    <mergeCell ref="K440:R440"/>
    <mergeCell ref="B441:I441"/>
    <mergeCell ref="K441:R441"/>
    <mergeCell ref="B436:I436"/>
    <mergeCell ref="K436:R436"/>
    <mergeCell ref="B437:I437"/>
    <mergeCell ref="K437:R437"/>
    <mergeCell ref="A2:I2"/>
    <mergeCell ref="A3:I3"/>
    <mergeCell ref="A4:I4"/>
    <mergeCell ref="A5:I5"/>
    <mergeCell ref="A6:H6"/>
    <mergeCell ref="A8:H8"/>
    <mergeCell ref="A132:I132"/>
    <mergeCell ref="A133:I133"/>
    <mergeCell ref="A135:I135"/>
    <mergeCell ref="A182:I182"/>
    <mergeCell ref="B184:I184"/>
    <mergeCell ref="A185:I185"/>
    <mergeCell ref="A125:I125"/>
    <mergeCell ref="B127:I127"/>
    <mergeCell ref="A128:I128"/>
    <mergeCell ref="A129:I129"/>
    <mergeCell ref="A130:I130"/>
    <mergeCell ref="A131:I131"/>
    <mergeCell ref="A11:H11"/>
    <mergeCell ref="A29:H29"/>
    <mergeCell ref="A30:H30"/>
    <mergeCell ref="A31:H31"/>
    <mergeCell ref="A50:H50"/>
    <mergeCell ref="B66:C66"/>
    <mergeCell ref="B203:C203"/>
    <mergeCell ref="B192:C192"/>
    <mergeCell ref="B193:C193"/>
    <mergeCell ref="B194:C194"/>
    <mergeCell ref="B195:C195"/>
    <mergeCell ref="B196:C196"/>
    <mergeCell ref="B197:C197"/>
    <mergeCell ref="A186:I186"/>
    <mergeCell ref="B188:C189"/>
    <mergeCell ref="G188:H188"/>
    <mergeCell ref="I188:I189"/>
    <mergeCell ref="B190:C190"/>
    <mergeCell ref="B191:C191"/>
    <mergeCell ref="B219:C219"/>
    <mergeCell ref="B220:C220"/>
    <mergeCell ref="B221:C221"/>
    <mergeCell ref="B222:C222"/>
    <mergeCell ref="B198:C198"/>
    <mergeCell ref="B199:C199"/>
    <mergeCell ref="B200:C200"/>
    <mergeCell ref="B201:C201"/>
    <mergeCell ref="B202:C202"/>
    <mergeCell ref="B223:C223"/>
    <mergeCell ref="B224:C224"/>
    <mergeCell ref="B210:C210"/>
    <mergeCell ref="B211:C211"/>
    <mergeCell ref="B212:C212"/>
    <mergeCell ref="B213:C213"/>
    <mergeCell ref="B216:C216"/>
    <mergeCell ref="B218:C218"/>
    <mergeCell ref="B204:C204"/>
    <mergeCell ref="B205:C205"/>
    <mergeCell ref="B206:C206"/>
    <mergeCell ref="B207:C207"/>
    <mergeCell ref="B208:C208"/>
    <mergeCell ref="B209:C209"/>
    <mergeCell ref="B257:C257"/>
    <mergeCell ref="B258:C258"/>
    <mergeCell ref="B259:C259"/>
    <mergeCell ref="B254:C254"/>
    <mergeCell ref="B255:C255"/>
    <mergeCell ref="B256:C256"/>
    <mergeCell ref="B251:C251"/>
    <mergeCell ref="B252:C252"/>
    <mergeCell ref="B253:C253"/>
    <mergeCell ref="B248:C249"/>
    <mergeCell ref="G248:H248"/>
    <mergeCell ref="I248:I249"/>
    <mergeCell ref="B250:C250"/>
    <mergeCell ref="B226:I226"/>
    <mergeCell ref="A227:I227"/>
    <mergeCell ref="A242:I242"/>
    <mergeCell ref="B244:I244"/>
    <mergeCell ref="A245:I245"/>
    <mergeCell ref="D246:F247"/>
    <mergeCell ref="B277:C277"/>
    <mergeCell ref="B278:C278"/>
    <mergeCell ref="B279:C279"/>
    <mergeCell ref="B273:C273"/>
    <mergeCell ref="B274:C274"/>
    <mergeCell ref="B275:C275"/>
    <mergeCell ref="B276:C276"/>
    <mergeCell ref="B270:C270"/>
    <mergeCell ref="B271:C271"/>
    <mergeCell ref="B272:C272"/>
    <mergeCell ref="B267:C267"/>
    <mergeCell ref="B268:C268"/>
    <mergeCell ref="B269:C269"/>
    <mergeCell ref="B264:C264"/>
    <mergeCell ref="B265:C265"/>
    <mergeCell ref="B266:C266"/>
    <mergeCell ref="B260:C260"/>
    <mergeCell ref="B261:C261"/>
    <mergeCell ref="B263:C263"/>
    <mergeCell ref="B300:C300"/>
    <mergeCell ref="B301:C301"/>
    <mergeCell ref="B302:C302"/>
    <mergeCell ref="B299:C299"/>
    <mergeCell ref="B292:C292"/>
    <mergeCell ref="B293:C293"/>
    <mergeCell ref="B294:C294"/>
    <mergeCell ref="B295:C295"/>
    <mergeCell ref="B287:C287"/>
    <mergeCell ref="B288:C288"/>
    <mergeCell ref="B289:C289"/>
    <mergeCell ref="B290:C290"/>
    <mergeCell ref="B283:C283"/>
    <mergeCell ref="B284:C284"/>
    <mergeCell ref="B285:C285"/>
    <mergeCell ref="B280:C280"/>
    <mergeCell ref="B281:C281"/>
    <mergeCell ref="B282:C282"/>
    <mergeCell ref="B319:C319"/>
    <mergeCell ref="B320:C320"/>
    <mergeCell ref="B323:C323"/>
    <mergeCell ref="B314:C314"/>
    <mergeCell ref="B317:C317"/>
    <mergeCell ref="B318:C318"/>
    <mergeCell ref="B310:C310"/>
    <mergeCell ref="B311:C311"/>
    <mergeCell ref="B312:C312"/>
    <mergeCell ref="B313:C313"/>
    <mergeCell ref="B307:C307"/>
    <mergeCell ref="B308:C308"/>
    <mergeCell ref="B309:C309"/>
    <mergeCell ref="B303:C303"/>
    <mergeCell ref="B304:C304"/>
    <mergeCell ref="B305:C305"/>
    <mergeCell ref="B306:C306"/>
    <mergeCell ref="B340:C340"/>
    <mergeCell ref="B341:C341"/>
    <mergeCell ref="B342:C342"/>
    <mergeCell ref="B337:C337"/>
    <mergeCell ref="B338:C338"/>
    <mergeCell ref="B339:C339"/>
    <mergeCell ref="B334:C334"/>
    <mergeCell ref="B335:C335"/>
    <mergeCell ref="B336:C336"/>
    <mergeCell ref="B331:C331"/>
    <mergeCell ref="B332:C332"/>
    <mergeCell ref="B333:C333"/>
    <mergeCell ref="B328:C328"/>
    <mergeCell ref="B329:C329"/>
    <mergeCell ref="B330:C330"/>
    <mergeCell ref="B324:C324"/>
    <mergeCell ref="B325:C325"/>
    <mergeCell ref="B326:C326"/>
    <mergeCell ref="B350:C350"/>
    <mergeCell ref="B351:C351"/>
    <mergeCell ref="B352:C352"/>
    <mergeCell ref="B353:C353"/>
    <mergeCell ref="B354:C354"/>
    <mergeCell ref="B364:C364"/>
    <mergeCell ref="B346:C346"/>
    <mergeCell ref="B347:C347"/>
    <mergeCell ref="B348:C348"/>
    <mergeCell ref="B349:C349"/>
    <mergeCell ref="B343:C343"/>
    <mergeCell ref="B344:C344"/>
    <mergeCell ref="B345:C345"/>
    <mergeCell ref="A390:I390"/>
    <mergeCell ref="A391:I391"/>
    <mergeCell ref="A392:I392"/>
    <mergeCell ref="A393:I393"/>
    <mergeCell ref="B365:C365"/>
    <mergeCell ref="B366:C366"/>
    <mergeCell ref="B367:C367"/>
    <mergeCell ref="B368:C368"/>
    <mergeCell ref="A417:I417"/>
    <mergeCell ref="A419:I419"/>
    <mergeCell ref="A379:I379"/>
    <mergeCell ref="B382:I382"/>
    <mergeCell ref="B383:I383"/>
    <mergeCell ref="B384:I384"/>
    <mergeCell ref="B387:I387"/>
    <mergeCell ref="A388:I388"/>
    <mergeCell ref="B369:C369"/>
    <mergeCell ref="B370:C370"/>
    <mergeCell ref="B371:C371"/>
    <mergeCell ref="B372:C372"/>
    <mergeCell ref="A375:I375"/>
    <mergeCell ref="A376:I376"/>
    <mergeCell ref="B428:C428"/>
    <mergeCell ref="H428:I428"/>
    <mergeCell ref="B429:C429"/>
    <mergeCell ref="H429:I429"/>
    <mergeCell ref="B426:C426"/>
    <mergeCell ref="H426:I426"/>
    <mergeCell ref="B427:C427"/>
    <mergeCell ref="H427:I427"/>
    <mergeCell ref="B425:C425"/>
    <mergeCell ref="H425:I425"/>
    <mergeCell ref="A420:I420"/>
    <mergeCell ref="D421:F421"/>
    <mergeCell ref="A423:A424"/>
    <mergeCell ref="B423:C424"/>
    <mergeCell ref="F423:F424"/>
    <mergeCell ref="G423:G424"/>
    <mergeCell ref="H423:I424"/>
    <mergeCell ref="B438:I438"/>
    <mergeCell ref="K438:R438"/>
    <mergeCell ref="B432:C432"/>
    <mergeCell ref="H432:I432"/>
    <mergeCell ref="B434:I434"/>
    <mergeCell ref="K434:R434"/>
    <mergeCell ref="B435:I435"/>
    <mergeCell ref="K435:R435"/>
    <mergeCell ref="B486:C486"/>
    <mergeCell ref="B488:I488"/>
    <mergeCell ref="A490:I490"/>
    <mergeCell ref="D493:F493"/>
    <mergeCell ref="B495:C496"/>
    <mergeCell ref="G495:H495"/>
    <mergeCell ref="I495:I496"/>
    <mergeCell ref="B483:C483"/>
    <mergeCell ref="B484:C484"/>
    <mergeCell ref="B485:C485"/>
    <mergeCell ref="B480:C480"/>
    <mergeCell ref="B481:C481"/>
    <mergeCell ref="B482:C482"/>
    <mergeCell ref="B460:I460"/>
    <mergeCell ref="A461:I461"/>
    <mergeCell ref="A462:I462"/>
    <mergeCell ref="D475:F475"/>
    <mergeCell ref="A477:A478"/>
    <mergeCell ref="B477:C478"/>
    <mergeCell ref="G477:H477"/>
    <mergeCell ref="B450:C450"/>
    <mergeCell ref="B454:C454"/>
    <mergeCell ref="B449:G449"/>
    <mergeCell ref="B509:C509"/>
    <mergeCell ref="B510:C510"/>
    <mergeCell ref="B511:C511"/>
    <mergeCell ref="B512:C512"/>
    <mergeCell ref="B513:C513"/>
    <mergeCell ref="B514:C514"/>
    <mergeCell ref="B503:C503"/>
    <mergeCell ref="B504:C504"/>
    <mergeCell ref="B505:C505"/>
    <mergeCell ref="B506:C506"/>
    <mergeCell ref="B507:C507"/>
    <mergeCell ref="B508:C508"/>
    <mergeCell ref="B497:C497"/>
    <mergeCell ref="B498:C498"/>
    <mergeCell ref="B499:C499"/>
    <mergeCell ref="B500:C500"/>
    <mergeCell ref="B501:C501"/>
    <mergeCell ref="B502:C502"/>
    <mergeCell ref="B537:C537"/>
    <mergeCell ref="B538:C538"/>
    <mergeCell ref="A541:I541"/>
    <mergeCell ref="D545:F545"/>
    <mergeCell ref="B547:C548"/>
    <mergeCell ref="G547:H547"/>
    <mergeCell ref="B522:C522"/>
    <mergeCell ref="B524:C524"/>
    <mergeCell ref="B534:C534"/>
    <mergeCell ref="B535:C535"/>
    <mergeCell ref="B536:C536"/>
    <mergeCell ref="B515:C515"/>
    <mergeCell ref="B516:C516"/>
    <mergeCell ref="B517:C517"/>
    <mergeCell ref="B518:C518"/>
    <mergeCell ref="B519:C519"/>
    <mergeCell ref="B520:C520"/>
    <mergeCell ref="A566:I566"/>
    <mergeCell ref="A567:I567"/>
    <mergeCell ref="A568:I568"/>
    <mergeCell ref="A569:I569"/>
    <mergeCell ref="A570:I570"/>
    <mergeCell ref="A571:I571"/>
    <mergeCell ref="A560:I560"/>
    <mergeCell ref="A561:I561"/>
    <mergeCell ref="A562:I562"/>
    <mergeCell ref="A563:I563"/>
    <mergeCell ref="A564:I564"/>
    <mergeCell ref="A565:I565"/>
    <mergeCell ref="B553:C553"/>
    <mergeCell ref="B554:C554"/>
    <mergeCell ref="B556:C556"/>
    <mergeCell ref="B550:C550"/>
    <mergeCell ref="B551:C551"/>
    <mergeCell ref="B552:C552"/>
    <mergeCell ref="B608:C608"/>
    <mergeCell ref="B609:C609"/>
    <mergeCell ref="B610:C610"/>
    <mergeCell ref="A613:I613"/>
    <mergeCell ref="B605:C605"/>
    <mergeCell ref="B606:C606"/>
    <mergeCell ref="B607:C607"/>
    <mergeCell ref="B603:C603"/>
    <mergeCell ref="B604:C604"/>
    <mergeCell ref="B594:D594"/>
    <mergeCell ref="A596:I596"/>
    <mergeCell ref="A597:I597"/>
    <mergeCell ref="D599:F599"/>
    <mergeCell ref="A601:A602"/>
    <mergeCell ref="B601:C602"/>
    <mergeCell ref="G601:H601"/>
    <mergeCell ref="I601:I602"/>
    <mergeCell ref="B630:C630"/>
    <mergeCell ref="B641:C641"/>
    <mergeCell ref="A643:I643"/>
    <mergeCell ref="A644:I644"/>
    <mergeCell ref="A652:I652"/>
    <mergeCell ref="A653:I653"/>
    <mergeCell ref="B623:C623"/>
    <mergeCell ref="B624:C624"/>
    <mergeCell ref="B625:C625"/>
    <mergeCell ref="B626:C626"/>
    <mergeCell ref="B628:C628"/>
    <mergeCell ref="B629:C629"/>
    <mergeCell ref="D617:F617"/>
    <mergeCell ref="B619:C620"/>
    <mergeCell ref="G619:H619"/>
    <mergeCell ref="I619:I620"/>
    <mergeCell ref="B621:C621"/>
    <mergeCell ref="B622:C622"/>
    <mergeCell ref="B666:C666"/>
    <mergeCell ref="B667:C667"/>
    <mergeCell ref="B668:C668"/>
    <mergeCell ref="B669:C669"/>
    <mergeCell ref="B670:C670"/>
    <mergeCell ref="B671:C671"/>
    <mergeCell ref="B660:C660"/>
    <mergeCell ref="B661:C661"/>
    <mergeCell ref="B662:C662"/>
    <mergeCell ref="B663:C663"/>
    <mergeCell ref="B664:C664"/>
    <mergeCell ref="B665:C665"/>
    <mergeCell ref="D654:F654"/>
    <mergeCell ref="B656:C657"/>
    <mergeCell ref="G656:H656"/>
    <mergeCell ref="I656:I657"/>
    <mergeCell ref="B658:C658"/>
    <mergeCell ref="B659:C659"/>
    <mergeCell ref="B686:C686"/>
    <mergeCell ref="B687:C687"/>
    <mergeCell ref="B688:C688"/>
    <mergeCell ref="B689:C689"/>
    <mergeCell ref="B690:C690"/>
    <mergeCell ref="B693:I693"/>
    <mergeCell ref="B678:C678"/>
    <mergeCell ref="B679:C679"/>
    <mergeCell ref="B680:C680"/>
    <mergeCell ref="B681:C681"/>
    <mergeCell ref="B683:C683"/>
    <mergeCell ref="B685:C685"/>
    <mergeCell ref="B672:C672"/>
    <mergeCell ref="B673:C673"/>
    <mergeCell ref="B674:C674"/>
    <mergeCell ref="B675:C675"/>
    <mergeCell ref="B676:C676"/>
    <mergeCell ref="B677:C677"/>
    <mergeCell ref="I773:I774"/>
    <mergeCell ref="B775:C775"/>
    <mergeCell ref="A731:I731"/>
    <mergeCell ref="A732:I732"/>
    <mergeCell ref="A769:I769"/>
    <mergeCell ref="A770:I770"/>
    <mergeCell ref="E771:E772"/>
    <mergeCell ref="B727:C727"/>
    <mergeCell ref="B728:C728"/>
    <mergeCell ref="B729:C729"/>
    <mergeCell ref="B724:C724"/>
    <mergeCell ref="B725:C725"/>
    <mergeCell ref="B726:C726"/>
    <mergeCell ref="B722:C722"/>
    <mergeCell ref="B723:C723"/>
    <mergeCell ref="A715:I715"/>
    <mergeCell ref="A717:I717"/>
    <mergeCell ref="E718:E719"/>
    <mergeCell ref="A720:A721"/>
    <mergeCell ref="B720:C721"/>
    <mergeCell ref="G720:H720"/>
    <mergeCell ref="B790:C790"/>
    <mergeCell ref="B791:C791"/>
    <mergeCell ref="B792:C792"/>
    <mergeCell ref="B787:C787"/>
    <mergeCell ref="B788:C788"/>
    <mergeCell ref="B789:C789"/>
    <mergeCell ref="B784:C784"/>
    <mergeCell ref="B785:C785"/>
    <mergeCell ref="B786:C786"/>
    <mergeCell ref="B781:C781"/>
    <mergeCell ref="B782:C782"/>
    <mergeCell ref="B783:C783"/>
    <mergeCell ref="B776:C776"/>
    <mergeCell ref="B777:C777"/>
    <mergeCell ref="B780:C780"/>
    <mergeCell ref="B773:C774"/>
    <mergeCell ref="G773:H773"/>
    <mergeCell ref="B810:C810"/>
    <mergeCell ref="B811:C811"/>
    <mergeCell ref="B813:C813"/>
    <mergeCell ref="B806:C806"/>
    <mergeCell ref="B807:C807"/>
    <mergeCell ref="B808:C808"/>
    <mergeCell ref="B803:C803"/>
    <mergeCell ref="B804:C804"/>
    <mergeCell ref="B805:C805"/>
    <mergeCell ref="B800:C800"/>
    <mergeCell ref="B801:C801"/>
    <mergeCell ref="B802:C802"/>
    <mergeCell ref="B797:C797"/>
    <mergeCell ref="B799:C799"/>
    <mergeCell ref="B793:C793"/>
    <mergeCell ref="B795:C795"/>
    <mergeCell ref="B796:C796"/>
    <mergeCell ref="B794:C794"/>
    <mergeCell ref="B832:C832"/>
    <mergeCell ref="B833:C833"/>
    <mergeCell ref="B834:C834"/>
    <mergeCell ref="B827:C827"/>
    <mergeCell ref="B830:C830"/>
    <mergeCell ref="B831:C831"/>
    <mergeCell ref="B824:C824"/>
    <mergeCell ref="B825:C825"/>
    <mergeCell ref="B826:C826"/>
    <mergeCell ref="B821:C821"/>
    <mergeCell ref="B822:C822"/>
    <mergeCell ref="B823:C823"/>
    <mergeCell ref="B818:C818"/>
    <mergeCell ref="B819:C819"/>
    <mergeCell ref="B820:C820"/>
    <mergeCell ref="B814:C814"/>
    <mergeCell ref="B815:C815"/>
    <mergeCell ref="B816:C816"/>
    <mergeCell ref="B851:C851"/>
    <mergeCell ref="B852:C852"/>
    <mergeCell ref="B853:C853"/>
    <mergeCell ref="B850:C850"/>
    <mergeCell ref="B847:C847"/>
    <mergeCell ref="B848:C848"/>
    <mergeCell ref="B849:C849"/>
    <mergeCell ref="B844:C844"/>
    <mergeCell ref="B845:C845"/>
    <mergeCell ref="B846:C846"/>
    <mergeCell ref="B841:C841"/>
    <mergeCell ref="B842:C842"/>
    <mergeCell ref="B843:C843"/>
    <mergeCell ref="B838:C838"/>
    <mergeCell ref="B839:C839"/>
    <mergeCell ref="B840:C840"/>
    <mergeCell ref="B835:C835"/>
    <mergeCell ref="B836:C836"/>
    <mergeCell ref="B837:C837"/>
    <mergeCell ref="B869:C869"/>
    <mergeCell ref="B871:C871"/>
    <mergeCell ref="B872:C872"/>
    <mergeCell ref="B873:C873"/>
    <mergeCell ref="B874:C874"/>
    <mergeCell ref="B875:C875"/>
    <mergeCell ref="B864:C864"/>
    <mergeCell ref="B866:C866"/>
    <mergeCell ref="B867:C867"/>
    <mergeCell ref="B861:C861"/>
    <mergeCell ref="B862:C862"/>
    <mergeCell ref="B863:C863"/>
    <mergeCell ref="B858:C858"/>
    <mergeCell ref="B859:C859"/>
    <mergeCell ref="B860:C860"/>
    <mergeCell ref="B855:C855"/>
    <mergeCell ref="B856:C856"/>
    <mergeCell ref="B857:C857"/>
    <mergeCell ref="B958:C958"/>
    <mergeCell ref="B960:C960"/>
    <mergeCell ref="B961:C961"/>
    <mergeCell ref="B955:C955"/>
    <mergeCell ref="B956:C956"/>
    <mergeCell ref="B957:C957"/>
    <mergeCell ref="B952:C952"/>
    <mergeCell ref="B953:C953"/>
    <mergeCell ref="B954:C954"/>
    <mergeCell ref="B876:C876"/>
    <mergeCell ref="B889:I889"/>
    <mergeCell ref="A890:I890"/>
    <mergeCell ref="A947:I947"/>
    <mergeCell ref="E948:E949"/>
    <mergeCell ref="B950:C951"/>
    <mergeCell ref="G950:H950"/>
    <mergeCell ref="I950:I951"/>
    <mergeCell ref="B977:C977"/>
    <mergeCell ref="B979:C979"/>
    <mergeCell ref="B980:C980"/>
    <mergeCell ref="B972:C972"/>
    <mergeCell ref="B973:C973"/>
    <mergeCell ref="B974:C974"/>
    <mergeCell ref="B975:C975"/>
    <mergeCell ref="B971:C971"/>
    <mergeCell ref="B968:C968"/>
    <mergeCell ref="B969:C969"/>
    <mergeCell ref="B970:C970"/>
    <mergeCell ref="B965:C965"/>
    <mergeCell ref="B966:C966"/>
    <mergeCell ref="B967:C967"/>
    <mergeCell ref="B962:C962"/>
    <mergeCell ref="B963:C963"/>
    <mergeCell ref="B964:C964"/>
    <mergeCell ref="B1016:C1016"/>
    <mergeCell ref="A1010:I1010"/>
    <mergeCell ref="A1011:I1011"/>
    <mergeCell ref="E1012:E1013"/>
    <mergeCell ref="A1014:A1015"/>
    <mergeCell ref="B1014:C1015"/>
    <mergeCell ref="G1014:H1014"/>
    <mergeCell ref="I1014:I1015"/>
    <mergeCell ref="A988:I988"/>
    <mergeCell ref="A989:H989"/>
    <mergeCell ref="A990:H990"/>
    <mergeCell ref="A991:I991"/>
    <mergeCell ref="B1007:D1007"/>
    <mergeCell ref="A1009:I1009"/>
    <mergeCell ref="B981:C981"/>
    <mergeCell ref="B982:C982"/>
    <mergeCell ref="B983:C983"/>
    <mergeCell ref="B984:C984"/>
    <mergeCell ref="A986:I986"/>
    <mergeCell ref="A987:I987"/>
    <mergeCell ref="B1035:C1035"/>
    <mergeCell ref="B1036:C1036"/>
    <mergeCell ref="B1037:C1037"/>
    <mergeCell ref="B1032:C1032"/>
    <mergeCell ref="B1033:C1033"/>
    <mergeCell ref="B1034:C1034"/>
    <mergeCell ref="B1029:C1029"/>
    <mergeCell ref="B1030:C1030"/>
    <mergeCell ref="B1031:C1031"/>
    <mergeCell ref="B1027:C1028"/>
    <mergeCell ref="G1027:H1027"/>
    <mergeCell ref="I1027:I1028"/>
    <mergeCell ref="B1020:C1020"/>
    <mergeCell ref="B1024:I1024"/>
    <mergeCell ref="E1025:E1026"/>
    <mergeCell ref="B1017:C1017"/>
    <mergeCell ref="B1018:C1018"/>
    <mergeCell ref="B1019:C1019"/>
    <mergeCell ref="B1080:C1080"/>
    <mergeCell ref="B1081:C1081"/>
    <mergeCell ref="B1082:C1082"/>
    <mergeCell ref="B1077:C1077"/>
    <mergeCell ref="B1078:C1078"/>
    <mergeCell ref="B1079:C1079"/>
    <mergeCell ref="B1074:C1074"/>
    <mergeCell ref="B1075:C1075"/>
    <mergeCell ref="B1076:C1076"/>
    <mergeCell ref="B1071:C1071"/>
    <mergeCell ref="B1072:C1072"/>
    <mergeCell ref="B1073:C1073"/>
    <mergeCell ref="A1040:I1040"/>
    <mergeCell ref="A1041:I1041"/>
    <mergeCell ref="A1042:I1042"/>
    <mergeCell ref="B1069:C1070"/>
    <mergeCell ref="G1069:H1069"/>
    <mergeCell ref="I1069:I1070"/>
    <mergeCell ref="B1100:C1100"/>
    <mergeCell ref="B1101:C1101"/>
    <mergeCell ref="B1102:C1102"/>
    <mergeCell ref="B1096:C1096"/>
    <mergeCell ref="B1098:C1098"/>
    <mergeCell ref="B1099:C1099"/>
    <mergeCell ref="B1092:C1092"/>
    <mergeCell ref="B1093:C1093"/>
    <mergeCell ref="B1094:C1094"/>
    <mergeCell ref="B1089:C1089"/>
    <mergeCell ref="B1090:C1090"/>
    <mergeCell ref="B1091:C1091"/>
    <mergeCell ref="B1086:C1086"/>
    <mergeCell ref="B1087:C1087"/>
    <mergeCell ref="B1088:C1088"/>
    <mergeCell ref="B1083:C1083"/>
    <mergeCell ref="B1084:C1084"/>
    <mergeCell ref="B1085:C1085"/>
    <mergeCell ref="B1137:C1137"/>
    <mergeCell ref="B1138:C1138"/>
    <mergeCell ref="B1139:C1139"/>
    <mergeCell ref="B1140:C1140"/>
    <mergeCell ref="B1141:C1141"/>
    <mergeCell ref="B1142:C1142"/>
    <mergeCell ref="B1110:I1110"/>
    <mergeCell ref="B1127:D1127"/>
    <mergeCell ref="A1130:I1130"/>
    <mergeCell ref="E1133:E1134"/>
    <mergeCell ref="A1135:A1136"/>
    <mergeCell ref="B1135:C1136"/>
    <mergeCell ref="G1135:H1135"/>
    <mergeCell ref="I1135:I1136"/>
    <mergeCell ref="B1103:C1103"/>
    <mergeCell ref="B1106:I1106"/>
    <mergeCell ref="B1107:I1107"/>
    <mergeCell ref="B1108:I1108"/>
    <mergeCell ref="B1109:I1109"/>
    <mergeCell ref="B1162:C1162"/>
    <mergeCell ref="B1165:C1165"/>
    <mergeCell ref="A1167:I1167"/>
    <mergeCell ref="A1168:I1168"/>
    <mergeCell ref="B1158:C1158"/>
    <mergeCell ref="B1159:C1159"/>
    <mergeCell ref="B1161:C1161"/>
    <mergeCell ref="B1153:C1153"/>
    <mergeCell ref="B1155:C1155"/>
    <mergeCell ref="B1157:C1157"/>
    <mergeCell ref="B1150:C1150"/>
    <mergeCell ref="B1151:C1151"/>
    <mergeCell ref="B1152:C1152"/>
    <mergeCell ref="B1143:C1143"/>
    <mergeCell ref="A1145:I1145"/>
    <mergeCell ref="E1146:E1147"/>
    <mergeCell ref="B1148:C1149"/>
    <mergeCell ref="G1148:H1148"/>
    <mergeCell ref="I1148:I1149"/>
    <mergeCell ref="B1202:C1202"/>
    <mergeCell ref="B1203:C1203"/>
    <mergeCell ref="B1204:C1204"/>
    <mergeCell ref="B1198:C1198"/>
    <mergeCell ref="B1200:C1200"/>
    <mergeCell ref="B1201:C1201"/>
    <mergeCell ref="B1195:C1195"/>
    <mergeCell ref="B1196:C1196"/>
    <mergeCell ref="B1197:C1197"/>
    <mergeCell ref="B1192:C1192"/>
    <mergeCell ref="B1193:C1193"/>
    <mergeCell ref="B1194:C1194"/>
    <mergeCell ref="A1169:I1169"/>
    <mergeCell ref="A1171:I1171"/>
    <mergeCell ref="A1186:I1186"/>
    <mergeCell ref="A1187:I1187"/>
    <mergeCell ref="E1188:E1189"/>
    <mergeCell ref="B1190:C1191"/>
    <mergeCell ref="G1190:H1190"/>
    <mergeCell ref="I1190:I1191"/>
    <mergeCell ref="B1221:C1221"/>
    <mergeCell ref="B1222:C1222"/>
    <mergeCell ref="B1223:C1223"/>
    <mergeCell ref="B1217:C1217"/>
    <mergeCell ref="B1218:C1218"/>
    <mergeCell ref="B1219:C1219"/>
    <mergeCell ref="B1220:C1220"/>
    <mergeCell ref="B1214:C1214"/>
    <mergeCell ref="B1215:C1215"/>
    <mergeCell ref="B1216:C1216"/>
    <mergeCell ref="B1211:C1211"/>
    <mergeCell ref="B1212:C1212"/>
    <mergeCell ref="B1213:C1213"/>
    <mergeCell ref="B1208:C1208"/>
    <mergeCell ref="B1209:C1209"/>
    <mergeCell ref="B1210:C1210"/>
    <mergeCell ref="B1205:C1205"/>
    <mergeCell ref="B1206:C1206"/>
    <mergeCell ref="B1207:C1207"/>
    <mergeCell ref="B1260:C1260"/>
    <mergeCell ref="B1262:C1262"/>
    <mergeCell ref="B1263:C1263"/>
    <mergeCell ref="B1257:C1257"/>
    <mergeCell ref="B1258:C1258"/>
    <mergeCell ref="B1259:C1259"/>
    <mergeCell ref="B1255:C1255"/>
    <mergeCell ref="B1256:C1256"/>
    <mergeCell ref="A1249:I1249"/>
    <mergeCell ref="E1251:E1252"/>
    <mergeCell ref="A1253:A1254"/>
    <mergeCell ref="B1253:C1254"/>
    <mergeCell ref="G1253:H1253"/>
    <mergeCell ref="I1253:I1254"/>
    <mergeCell ref="B1224:C1224"/>
    <mergeCell ref="B1227:I1227"/>
    <mergeCell ref="A1228:I1228"/>
    <mergeCell ref="B1246:C1246"/>
    <mergeCell ref="A1248:I1248"/>
    <mergeCell ref="B1318:C1318"/>
    <mergeCell ref="B1319:C1319"/>
    <mergeCell ref="B1320:C1320"/>
    <mergeCell ref="B1315:C1315"/>
    <mergeCell ref="B1316:C1316"/>
    <mergeCell ref="B1317:C1317"/>
    <mergeCell ref="B1312:C1312"/>
    <mergeCell ref="B1313:C1313"/>
    <mergeCell ref="B1314:C1314"/>
    <mergeCell ref="B1309:C1309"/>
    <mergeCell ref="B1310:C1310"/>
    <mergeCell ref="B1311:C1311"/>
    <mergeCell ref="A1265:I1265"/>
    <mergeCell ref="A1268:I1268"/>
    <mergeCell ref="A1269:I1269"/>
    <mergeCell ref="E1305:E1306"/>
    <mergeCell ref="B1307:C1308"/>
    <mergeCell ref="G1307:H1307"/>
    <mergeCell ref="I1307:I1308"/>
    <mergeCell ref="B1339:C1339"/>
    <mergeCell ref="B1340:C1340"/>
    <mergeCell ref="B1341:C1341"/>
    <mergeCell ref="B1334:C1334"/>
    <mergeCell ref="B1336:C1336"/>
    <mergeCell ref="B1337:C1337"/>
    <mergeCell ref="B1338:C1338"/>
    <mergeCell ref="B1330:C1330"/>
    <mergeCell ref="B1331:C1331"/>
    <mergeCell ref="B1332:C1332"/>
    <mergeCell ref="B1327:C1327"/>
    <mergeCell ref="B1328:C1328"/>
    <mergeCell ref="B1329:C1329"/>
    <mergeCell ref="B1324:C1324"/>
    <mergeCell ref="B1325:C1325"/>
    <mergeCell ref="B1326:C1326"/>
    <mergeCell ref="B1321:C1321"/>
    <mergeCell ref="B1322:C1322"/>
    <mergeCell ref="B1323:C1323"/>
    <mergeCell ref="B1372:C1372"/>
    <mergeCell ref="B1373:C1373"/>
    <mergeCell ref="B1374:C1374"/>
    <mergeCell ref="B1369:C1369"/>
    <mergeCell ref="B1370:C1370"/>
    <mergeCell ref="B1371:C1371"/>
    <mergeCell ref="B1356:I1356"/>
    <mergeCell ref="A1357:I1357"/>
    <mergeCell ref="E1365:E1366"/>
    <mergeCell ref="B1367:C1368"/>
    <mergeCell ref="G1367:H1367"/>
    <mergeCell ref="I1367:I1368"/>
    <mergeCell ref="A1344:I1344"/>
    <mergeCell ref="A1345:I1345"/>
    <mergeCell ref="B1346:C1346"/>
    <mergeCell ref="B1347:C1347"/>
    <mergeCell ref="B1353:C1353"/>
    <mergeCell ref="B1396:C1396"/>
    <mergeCell ref="B1397:C1397"/>
    <mergeCell ref="B1398:C1398"/>
    <mergeCell ref="B1393:C1393"/>
    <mergeCell ref="B1394:C1394"/>
    <mergeCell ref="B1395:C1395"/>
    <mergeCell ref="B1390:C1390"/>
    <mergeCell ref="B1391:C1391"/>
    <mergeCell ref="B1392:C1392"/>
    <mergeCell ref="B1386:C1386"/>
    <mergeCell ref="B1388:C1388"/>
    <mergeCell ref="B1389:C1389"/>
    <mergeCell ref="B1378:C1378"/>
    <mergeCell ref="B1381:C1381"/>
    <mergeCell ref="B1383:C1383"/>
    <mergeCell ref="B1384:C1384"/>
    <mergeCell ref="B1375:C1375"/>
    <mergeCell ref="B1376:C1376"/>
    <mergeCell ref="B1377:C1377"/>
    <mergeCell ref="B1425:C1425"/>
    <mergeCell ref="B1427:C1427"/>
    <mergeCell ref="B1428:C1428"/>
    <mergeCell ref="B1418:C1418"/>
    <mergeCell ref="B1424:C1424"/>
    <mergeCell ref="B1413:C1413"/>
    <mergeCell ref="B1414:C1414"/>
    <mergeCell ref="B1417:C1417"/>
    <mergeCell ref="B1409:C1409"/>
    <mergeCell ref="B1410:C1410"/>
    <mergeCell ref="B1412:C1412"/>
    <mergeCell ref="B1406:C1406"/>
    <mergeCell ref="B1407:C1407"/>
    <mergeCell ref="B1408:C1408"/>
    <mergeCell ref="B1399:C1399"/>
    <mergeCell ref="B1400:C1400"/>
    <mergeCell ref="B1405:C1405"/>
    <mergeCell ref="B1429:C1429"/>
    <mergeCell ref="B1430:C1430"/>
    <mergeCell ref="B1431:C1431"/>
    <mergeCell ref="A1432:I1432"/>
    <mergeCell ref="B1440:I1440"/>
    <mergeCell ref="A1442:I1442"/>
    <mergeCell ref="B1496:C1496"/>
    <mergeCell ref="B1497:C1497"/>
    <mergeCell ref="B1498:C1498"/>
    <mergeCell ref="B1499:C1499"/>
    <mergeCell ref="B1501:I1501"/>
    <mergeCell ref="A1502:I1502"/>
    <mergeCell ref="B1491:C1492"/>
    <mergeCell ref="G1491:H1491"/>
    <mergeCell ref="I1491:I1492"/>
    <mergeCell ref="B1493:C1493"/>
    <mergeCell ref="B1494:C1494"/>
    <mergeCell ref="B1495:C1495"/>
    <mergeCell ref="B1484:E1484"/>
    <mergeCell ref="B1486:I1486"/>
    <mergeCell ref="B1488:H1488"/>
    <mergeCell ref="E1489:E1490"/>
    <mergeCell ref="B1553:C1553"/>
    <mergeCell ref="B1554:C1554"/>
    <mergeCell ref="B1555:C1555"/>
    <mergeCell ref="B1556:C1556"/>
    <mergeCell ref="B1557:C1557"/>
    <mergeCell ref="B1558:C1558"/>
    <mergeCell ref="B1545:I1545"/>
    <mergeCell ref="A1546:I1546"/>
    <mergeCell ref="A1547:I1547"/>
    <mergeCell ref="A1548:I1548"/>
    <mergeCell ref="E1549:E1550"/>
    <mergeCell ref="B1551:C1552"/>
    <mergeCell ref="G1551:H1551"/>
    <mergeCell ref="I1551:I1552"/>
    <mergeCell ref="A1503:I1503"/>
    <mergeCell ref="A1504:I1504"/>
    <mergeCell ref="A1505:I1505"/>
    <mergeCell ref="A1506:I1506"/>
    <mergeCell ref="A1507:I1507"/>
    <mergeCell ref="A1508:I1508"/>
    <mergeCell ref="B1577:C1577"/>
    <mergeCell ref="B1578:C1578"/>
    <mergeCell ref="B1579:C1579"/>
    <mergeCell ref="B1580:C1580"/>
    <mergeCell ref="B1581:C1581"/>
    <mergeCell ref="B1582:C1582"/>
    <mergeCell ref="A1568:I1568"/>
    <mergeCell ref="A1569:I1569"/>
    <mergeCell ref="A1570:I1570"/>
    <mergeCell ref="A1572:I1572"/>
    <mergeCell ref="E1573:E1574"/>
    <mergeCell ref="B1575:C1576"/>
    <mergeCell ref="G1575:H1575"/>
    <mergeCell ref="I1575:I1576"/>
    <mergeCell ref="B1559:C1559"/>
    <mergeCell ref="B1560:C1560"/>
    <mergeCell ref="B1561:C1561"/>
    <mergeCell ref="B1563:C1563"/>
    <mergeCell ref="B1564:C1564"/>
    <mergeCell ref="B1567:I1567"/>
    <mergeCell ref="E1607:E1608"/>
    <mergeCell ref="B1609:C1610"/>
    <mergeCell ref="G1609:H1609"/>
    <mergeCell ref="I1609:I1610"/>
    <mergeCell ref="B1611:C1611"/>
    <mergeCell ref="B1612:C1612"/>
    <mergeCell ref="A1591:I1591"/>
    <mergeCell ref="A1592:I1592"/>
    <mergeCell ref="A1593:I1593"/>
    <mergeCell ref="A1594:I1594"/>
    <mergeCell ref="B1604:I1604"/>
    <mergeCell ref="B1606:I1606"/>
    <mergeCell ref="B1583:C1583"/>
    <mergeCell ref="B1585:I1585"/>
    <mergeCell ref="A1586:I1586"/>
    <mergeCell ref="A1588:I1588"/>
    <mergeCell ref="A1589:I1589"/>
    <mergeCell ref="A1590:I1590"/>
    <mergeCell ref="B1635:C1636"/>
    <mergeCell ref="G1635:H1635"/>
    <mergeCell ref="I1635:I1636"/>
    <mergeCell ref="B1637:C1637"/>
    <mergeCell ref="B1638:C1638"/>
    <mergeCell ref="B1639:C1639"/>
    <mergeCell ref="A1620:I1620"/>
    <mergeCell ref="B1624:I1624"/>
    <mergeCell ref="A1625:I1625"/>
    <mergeCell ref="A1626:I1626"/>
    <mergeCell ref="B1632:I1632"/>
    <mergeCell ref="E1633:E1634"/>
    <mergeCell ref="B1613:C1613"/>
    <mergeCell ref="B1614:C1614"/>
    <mergeCell ref="B1615:C1615"/>
    <mergeCell ref="B1616:C1616"/>
    <mergeCell ref="B1617:C1617"/>
    <mergeCell ref="B1619:I1619"/>
    <mergeCell ref="B1673:C1674"/>
    <mergeCell ref="G1673:H1673"/>
    <mergeCell ref="I1673:I1674"/>
    <mergeCell ref="M1661:M1662"/>
    <mergeCell ref="B1675:C1675"/>
    <mergeCell ref="B1676:C1676"/>
    <mergeCell ref="A1665:D1665"/>
    <mergeCell ref="B1667:I1667"/>
    <mergeCell ref="A1668:I1668"/>
    <mergeCell ref="B1669:I1669"/>
    <mergeCell ref="E1671:E1672"/>
    <mergeCell ref="B1640:C1640"/>
    <mergeCell ref="B1641:C1641"/>
    <mergeCell ref="B1642:C1642"/>
    <mergeCell ref="B1643:C1643"/>
    <mergeCell ref="B1645:I1645"/>
    <mergeCell ref="A1646:I1646"/>
    <mergeCell ref="L1693:L1694"/>
    <mergeCell ref="B1706:I1706"/>
    <mergeCell ref="E1694:E1695"/>
    <mergeCell ref="B1696:C1697"/>
    <mergeCell ref="G1696:H1696"/>
    <mergeCell ref="I1696:I1697"/>
    <mergeCell ref="B1698:C1698"/>
    <mergeCell ref="B1699:C1699"/>
    <mergeCell ref="B1683:C1683"/>
    <mergeCell ref="A1686:I1686"/>
    <mergeCell ref="A1687:I1687"/>
    <mergeCell ref="A1688:I1688"/>
    <mergeCell ref="B1689:I1689"/>
    <mergeCell ref="B1691:I1691"/>
    <mergeCell ref="B1677:C1677"/>
    <mergeCell ref="B1678:C1678"/>
    <mergeCell ref="B1679:C1679"/>
    <mergeCell ref="B1680:C1680"/>
    <mergeCell ref="B1681:C1681"/>
    <mergeCell ref="B1682:C1682"/>
    <mergeCell ref="A1720:I1720"/>
    <mergeCell ref="A1725:I1725"/>
    <mergeCell ref="B1727:I1727"/>
    <mergeCell ref="A1728:I1728"/>
    <mergeCell ref="E1729:E1730"/>
    <mergeCell ref="B1731:C1732"/>
    <mergeCell ref="G1731:H1731"/>
    <mergeCell ref="I1731:I1732"/>
    <mergeCell ref="A1707:I1707"/>
    <mergeCell ref="A1708:I1708"/>
    <mergeCell ref="A1709:I1709"/>
    <mergeCell ref="A1710:I1710"/>
    <mergeCell ref="A1711:I1711"/>
    <mergeCell ref="A1712:I1712"/>
    <mergeCell ref="B1700:C1700"/>
    <mergeCell ref="B1701:C1701"/>
    <mergeCell ref="B1702:C1702"/>
    <mergeCell ref="B1703:C1703"/>
    <mergeCell ref="B1704:C1704"/>
    <mergeCell ref="E1751:E1752"/>
    <mergeCell ref="B1753:C1754"/>
    <mergeCell ref="G1753:H1753"/>
    <mergeCell ref="I1753:I1754"/>
    <mergeCell ref="B1755:C1755"/>
    <mergeCell ref="B1756:C1756"/>
    <mergeCell ref="B1739:C1739"/>
    <mergeCell ref="A1742:I1742"/>
    <mergeCell ref="A1744:I1744"/>
    <mergeCell ref="B1749:I1749"/>
    <mergeCell ref="A1750:I1750"/>
    <mergeCell ref="B1733:C1733"/>
    <mergeCell ref="B1734:C1734"/>
    <mergeCell ref="B1735:C1735"/>
    <mergeCell ref="B1736:C1736"/>
    <mergeCell ref="B1737:C1737"/>
    <mergeCell ref="B1738:C1738"/>
    <mergeCell ref="A1788:I1788"/>
    <mergeCell ref="A1789:I1789"/>
    <mergeCell ref="A1790:I1790"/>
    <mergeCell ref="B1791:I1791"/>
    <mergeCell ref="E1792:E1793"/>
    <mergeCell ref="B1794:C1795"/>
    <mergeCell ref="G1794:H1794"/>
    <mergeCell ref="I1794:I1795"/>
    <mergeCell ref="A1764:I1764"/>
    <mergeCell ref="A1765:I1765"/>
    <mergeCell ref="A1766:I1766"/>
    <mergeCell ref="A1767:I1767"/>
    <mergeCell ref="A1768:I1768"/>
    <mergeCell ref="B1787:I1787"/>
    <mergeCell ref="B1757:C1757"/>
    <mergeCell ref="B1758:C1758"/>
    <mergeCell ref="B1759:C1759"/>
    <mergeCell ref="B1760:C1760"/>
    <mergeCell ref="B1761:C1761"/>
    <mergeCell ref="A1763:I1763"/>
    <mergeCell ref="A1809:I1809"/>
    <mergeCell ref="A1810:I1810"/>
    <mergeCell ref="A1812:I1812"/>
    <mergeCell ref="B1815:I1815"/>
    <mergeCell ref="B1802:C1802"/>
    <mergeCell ref="B1803:C1803"/>
    <mergeCell ref="B1804:C1804"/>
    <mergeCell ref="B1805:C1805"/>
    <mergeCell ref="B1806:C1806"/>
    <mergeCell ref="B1807:C1807"/>
    <mergeCell ref="B1796:C1796"/>
    <mergeCell ref="B1797:C1797"/>
    <mergeCell ref="B1798:C1798"/>
    <mergeCell ref="B1799:C1799"/>
    <mergeCell ref="B1800:C1800"/>
    <mergeCell ref="B1801:C1801"/>
    <mergeCell ref="B1829:C1829"/>
    <mergeCell ref="B1831:I1831"/>
    <mergeCell ref="A1832:I1832"/>
    <mergeCell ref="A1833:I1833"/>
    <mergeCell ref="A1834:I1834"/>
    <mergeCell ref="A1835:I1835"/>
    <mergeCell ref="B1823:C1823"/>
    <mergeCell ref="B1824:C1824"/>
    <mergeCell ref="B1825:C1825"/>
    <mergeCell ref="B1826:C1826"/>
    <mergeCell ref="B1827:C1827"/>
    <mergeCell ref="B1828:C1828"/>
    <mergeCell ref="A1816:I1816"/>
    <mergeCell ref="B1818:I1818"/>
    <mergeCell ref="E1819:E1820"/>
    <mergeCell ref="B1821:C1822"/>
    <mergeCell ref="G1821:H1821"/>
    <mergeCell ref="I1821:I1822"/>
    <mergeCell ref="B1853:C1853"/>
    <mergeCell ref="B1855:C1855"/>
    <mergeCell ref="B1856:C1856"/>
    <mergeCell ref="B1857:C1857"/>
    <mergeCell ref="B1858:C1858"/>
    <mergeCell ref="A1860:I1860"/>
    <mergeCell ref="B1846:I1846"/>
    <mergeCell ref="A1847:I1847"/>
    <mergeCell ref="B1848:I1848"/>
    <mergeCell ref="E1849:E1850"/>
    <mergeCell ref="B1851:C1852"/>
    <mergeCell ref="G1851:H1851"/>
    <mergeCell ref="I1851:I1852"/>
    <mergeCell ref="A1836:I1836"/>
    <mergeCell ref="A1837:I1837"/>
    <mergeCell ref="A1838:I1838"/>
    <mergeCell ref="B1839:I1839"/>
    <mergeCell ref="A1840:I1840"/>
    <mergeCell ref="B1844:E1844"/>
    <mergeCell ref="B1874:C1874"/>
    <mergeCell ref="B1875:C1875"/>
    <mergeCell ref="B1876:C1876"/>
    <mergeCell ref="B1877:C1877"/>
    <mergeCell ref="B1879:I1879"/>
    <mergeCell ref="A1880:I1880"/>
    <mergeCell ref="B1869:C1870"/>
    <mergeCell ref="G1869:H1869"/>
    <mergeCell ref="I1869:I1870"/>
    <mergeCell ref="B1871:C1871"/>
    <mergeCell ref="B1872:C1872"/>
    <mergeCell ref="B1873:C1873"/>
    <mergeCell ref="A1861:I1861"/>
    <mergeCell ref="A1862:I1862"/>
    <mergeCell ref="A1863:I1863"/>
    <mergeCell ref="A1864:I1864"/>
    <mergeCell ref="A1866:I1866"/>
    <mergeCell ref="E1867:E1868"/>
    <mergeCell ref="B1913:C1913"/>
    <mergeCell ref="B1914:C1914"/>
    <mergeCell ref="B1915:C1915"/>
    <mergeCell ref="B1916:C1916"/>
    <mergeCell ref="B1917:C1917"/>
    <mergeCell ref="B1918:C1918"/>
    <mergeCell ref="B1906:I1906"/>
    <mergeCell ref="A1908:I1908"/>
    <mergeCell ref="E1909:E1910"/>
    <mergeCell ref="B1911:C1912"/>
    <mergeCell ref="G1911:H1911"/>
    <mergeCell ref="I1911:I1912"/>
    <mergeCell ref="A1882:I1882"/>
    <mergeCell ref="A1885:I1885"/>
    <mergeCell ref="A1888:I1888"/>
    <mergeCell ref="A1891:I1891"/>
    <mergeCell ref="A1904:E1904"/>
    <mergeCell ref="A1965:I1965"/>
    <mergeCell ref="A1967:I1967"/>
    <mergeCell ref="A1969:I1969"/>
    <mergeCell ref="E1970:E1971"/>
    <mergeCell ref="B1972:C1973"/>
    <mergeCell ref="G1972:H1972"/>
    <mergeCell ref="I1972:I1973"/>
    <mergeCell ref="A1929:I1929"/>
    <mergeCell ref="A1930:I1930"/>
    <mergeCell ref="A1931:I1931"/>
    <mergeCell ref="A1932:I1932"/>
    <mergeCell ref="A1933:I1933"/>
    <mergeCell ref="A1934:I1934"/>
    <mergeCell ref="B1919:C1919"/>
    <mergeCell ref="B1921:I1921"/>
    <mergeCell ref="A1922:I1922"/>
    <mergeCell ref="A1926:I1926"/>
    <mergeCell ref="A1927:I1927"/>
    <mergeCell ref="A1928:I1928"/>
    <mergeCell ref="A1987:I1987"/>
    <mergeCell ref="A1988:I1988"/>
    <mergeCell ref="A1989:I1989"/>
    <mergeCell ref="B2026:I2026"/>
    <mergeCell ref="A2027:I2027"/>
    <mergeCell ref="B1980:C1980"/>
    <mergeCell ref="B1982:I1982"/>
    <mergeCell ref="A1983:I1983"/>
    <mergeCell ref="A1984:I1984"/>
    <mergeCell ref="A1985:I1985"/>
    <mergeCell ref="A1986:I1986"/>
    <mergeCell ref="B1974:C1974"/>
    <mergeCell ref="B1975:C1975"/>
    <mergeCell ref="B1976:C1976"/>
    <mergeCell ref="B1977:C1977"/>
    <mergeCell ref="B1978:C1978"/>
    <mergeCell ref="B1979:C1979"/>
    <mergeCell ref="B2044:C2044"/>
    <mergeCell ref="B2045:C2045"/>
    <mergeCell ref="B2046:C2046"/>
    <mergeCell ref="B2047:C2047"/>
    <mergeCell ref="B2048:C2048"/>
    <mergeCell ref="B2049:C2049"/>
    <mergeCell ref="B2038:C2038"/>
    <mergeCell ref="B2039:C2039"/>
    <mergeCell ref="B2040:C2040"/>
    <mergeCell ref="B2041:C2041"/>
    <mergeCell ref="B2042:C2042"/>
    <mergeCell ref="B2043:C2043"/>
    <mergeCell ref="E2032:E2033"/>
    <mergeCell ref="B2034:C2035"/>
    <mergeCell ref="G2034:H2034"/>
    <mergeCell ref="I2034:I2035"/>
    <mergeCell ref="B2036:C2036"/>
    <mergeCell ref="B2037:C2037"/>
    <mergeCell ref="B2064:C2064"/>
    <mergeCell ref="B2065:C2065"/>
    <mergeCell ref="B2066:C2066"/>
    <mergeCell ref="B2067:C2067"/>
    <mergeCell ref="B2069:I2069"/>
    <mergeCell ref="A2070:I2070"/>
    <mergeCell ref="B2059:C2060"/>
    <mergeCell ref="G2059:H2059"/>
    <mergeCell ref="I2059:I2060"/>
    <mergeCell ref="B2061:C2061"/>
    <mergeCell ref="B2062:C2062"/>
    <mergeCell ref="B2063:C2063"/>
    <mergeCell ref="B2051:I2051"/>
    <mergeCell ref="A2052:I2052"/>
    <mergeCell ref="A2056:H2056"/>
    <mergeCell ref="E2057:E2058"/>
    <mergeCell ref="B2090:I2090"/>
    <mergeCell ref="E2091:E2092"/>
    <mergeCell ref="B2093:C2094"/>
    <mergeCell ref="G2093:H2093"/>
    <mergeCell ref="I2093:I2094"/>
    <mergeCell ref="B2095:C2095"/>
    <mergeCell ref="B2077:I2077"/>
    <mergeCell ref="A2078:I2078"/>
    <mergeCell ref="B2084:D2084"/>
    <mergeCell ref="B2086:I2086"/>
    <mergeCell ref="A2087:I2087"/>
    <mergeCell ref="A2088:I2088"/>
    <mergeCell ref="A2071:I2071"/>
    <mergeCell ref="A2072:I2072"/>
    <mergeCell ref="A2073:I2073"/>
    <mergeCell ref="A2074:I2074"/>
    <mergeCell ref="A2075:I2075"/>
    <mergeCell ref="A2076:I2076"/>
    <mergeCell ref="B2119:C2119"/>
    <mergeCell ref="B2120:C2120"/>
    <mergeCell ref="B2121:C2121"/>
    <mergeCell ref="B2122:C2122"/>
    <mergeCell ref="B2123:C2123"/>
    <mergeCell ref="B2124:C2124"/>
    <mergeCell ref="B2104:C2104"/>
    <mergeCell ref="B2105:C2105"/>
    <mergeCell ref="A2107:I2107"/>
    <mergeCell ref="E2115:E2116"/>
    <mergeCell ref="B2117:C2118"/>
    <mergeCell ref="G2117:H2117"/>
    <mergeCell ref="I2117:I2118"/>
    <mergeCell ref="B2096:C2096"/>
    <mergeCell ref="B2097:C2097"/>
    <mergeCell ref="B2098:C2098"/>
    <mergeCell ref="B2099:C2099"/>
    <mergeCell ref="B2100:C2100"/>
    <mergeCell ref="B2101:C2101"/>
    <mergeCell ref="A2148:I2148"/>
    <mergeCell ref="A2149:I2149"/>
    <mergeCell ref="E2150:E2151"/>
    <mergeCell ref="B2152:C2153"/>
    <mergeCell ref="G2152:H2152"/>
    <mergeCell ref="I2152:I2153"/>
    <mergeCell ref="A2136:I2136"/>
    <mergeCell ref="A2137:I2137"/>
    <mergeCell ref="B2143:D2143"/>
    <mergeCell ref="A2145:I2145"/>
    <mergeCell ref="A2146:I2146"/>
    <mergeCell ref="A2147:I2147"/>
    <mergeCell ref="B2125:C2125"/>
    <mergeCell ref="B2127:I2127"/>
    <mergeCell ref="A2128:I2128"/>
    <mergeCell ref="A2130:I2130"/>
    <mergeCell ref="A2131:I2131"/>
    <mergeCell ref="A2132:I2132"/>
    <mergeCell ref="B2169:I2169"/>
    <mergeCell ref="A2170:I2170"/>
    <mergeCell ref="E2178:E2179"/>
    <mergeCell ref="B2180:C2181"/>
    <mergeCell ref="G2180:H2180"/>
    <mergeCell ref="I2180:I2181"/>
    <mergeCell ref="B2161:C2161"/>
    <mergeCell ref="A2163:I2163"/>
    <mergeCell ref="A2164:I2164"/>
    <mergeCell ref="A2165:I2165"/>
    <mergeCell ref="A2166:I2166"/>
    <mergeCell ref="A2168:I2168"/>
    <mergeCell ref="B2154:C2154"/>
    <mergeCell ref="B2155:C2155"/>
    <mergeCell ref="B2156:C2156"/>
    <mergeCell ref="B2157:C2157"/>
    <mergeCell ref="B2159:C2159"/>
    <mergeCell ref="B2160:C2160"/>
    <mergeCell ref="A2195:I2195"/>
    <mergeCell ref="A2196:I2196"/>
    <mergeCell ref="B2202:D2202"/>
    <mergeCell ref="A2204:I2204"/>
    <mergeCell ref="E2205:E2206"/>
    <mergeCell ref="B2207:C2208"/>
    <mergeCell ref="G2207:H2207"/>
    <mergeCell ref="I2207:I2208"/>
    <mergeCell ref="B2188:C2188"/>
    <mergeCell ref="B2190:I2190"/>
    <mergeCell ref="A2191:I2191"/>
    <mergeCell ref="A2192:I2192"/>
    <mergeCell ref="A2193:I2193"/>
    <mergeCell ref="A2194:I2194"/>
    <mergeCell ref="B2182:C2182"/>
    <mergeCell ref="B2183:C2183"/>
    <mergeCell ref="B2184:C2184"/>
    <mergeCell ref="B2185:C2185"/>
    <mergeCell ref="B2186:C2186"/>
    <mergeCell ref="B2187:C2187"/>
    <mergeCell ref="A2223:I2223"/>
    <mergeCell ref="A2231:I2231"/>
    <mergeCell ref="B2234:C2235"/>
    <mergeCell ref="G2234:H2234"/>
    <mergeCell ref="I2234:I2235"/>
    <mergeCell ref="B2216:C2216"/>
    <mergeCell ref="B2218:I2218"/>
    <mergeCell ref="A2219:I2219"/>
    <mergeCell ref="A2221:I2221"/>
    <mergeCell ref="B2213:C2213"/>
    <mergeCell ref="B2214:C2214"/>
    <mergeCell ref="B2215:C2215"/>
    <mergeCell ref="B2209:C2209"/>
    <mergeCell ref="B2211:C2211"/>
    <mergeCell ref="B2212:C2212"/>
    <mergeCell ref="A2249:I2249"/>
    <mergeCell ref="A2250:I2250"/>
    <mergeCell ref="A2251:I2251"/>
    <mergeCell ref="B2261:D2261"/>
    <mergeCell ref="A2263:I2263"/>
    <mergeCell ref="A2264:I2264"/>
    <mergeCell ref="B2242:C2242"/>
    <mergeCell ref="B2244:I2244"/>
    <mergeCell ref="A2245:I2245"/>
    <mergeCell ref="A2246:I2246"/>
    <mergeCell ref="A2247:I2247"/>
    <mergeCell ref="A2248:I2248"/>
    <mergeCell ref="B2236:C2236"/>
    <mergeCell ref="B2237:C2237"/>
    <mergeCell ref="B2238:C2238"/>
    <mergeCell ref="B2239:C2239"/>
    <mergeCell ref="B2240:C2240"/>
    <mergeCell ref="B2241:C2241"/>
    <mergeCell ref="A2284:I2284"/>
    <mergeCell ref="E2285:E2286"/>
    <mergeCell ref="B2287:C2288"/>
    <mergeCell ref="G2287:H2287"/>
    <mergeCell ref="I2287:I2288"/>
    <mergeCell ref="B2289:C2289"/>
    <mergeCell ref="B2271:C2271"/>
    <mergeCell ref="B2272:C2272"/>
    <mergeCell ref="A2274:I2274"/>
    <mergeCell ref="B2275:I2275"/>
    <mergeCell ref="B2276:I2276"/>
    <mergeCell ref="A2277:I2277"/>
    <mergeCell ref="E2265:E2266"/>
    <mergeCell ref="B2267:C2268"/>
    <mergeCell ref="G2267:H2267"/>
    <mergeCell ref="I2267:I2268"/>
    <mergeCell ref="B2269:C2269"/>
    <mergeCell ref="B2270:C2270"/>
    <mergeCell ref="A2303:I2303"/>
    <mergeCell ref="A2305:I2305"/>
    <mergeCell ref="B2320:D2320"/>
    <mergeCell ref="A2322:I2322"/>
    <mergeCell ref="A2323:I2323"/>
    <mergeCell ref="E2324:E2325"/>
    <mergeCell ref="B2297:I2297"/>
    <mergeCell ref="A2298:I2298"/>
    <mergeCell ref="A2299:I2299"/>
    <mergeCell ref="A2300:I2300"/>
    <mergeCell ref="A2301:I2301"/>
    <mergeCell ref="A2302:I2302"/>
    <mergeCell ref="B2290:C2290"/>
    <mergeCell ref="B2291:C2291"/>
    <mergeCell ref="B2292:C2292"/>
    <mergeCell ref="B2293:C2293"/>
    <mergeCell ref="B2294:C2294"/>
    <mergeCell ref="B2295:C2295"/>
    <mergeCell ref="A2381:I2381"/>
    <mergeCell ref="A2382:I2382"/>
    <mergeCell ref="E2383:E2384"/>
    <mergeCell ref="B2385:C2386"/>
    <mergeCell ref="G2385:H2385"/>
    <mergeCell ref="I2385:I2386"/>
    <mergeCell ref="B2331:C2331"/>
    <mergeCell ref="B2332:C2332"/>
    <mergeCell ref="B2333:C2333"/>
    <mergeCell ref="A2337:I2337"/>
    <mergeCell ref="A2338:I2338"/>
    <mergeCell ref="B2379:F2379"/>
    <mergeCell ref="B2326:C2327"/>
    <mergeCell ref="G2326:H2326"/>
    <mergeCell ref="I2326:I2327"/>
    <mergeCell ref="B2328:C2328"/>
    <mergeCell ref="B2329:C2329"/>
    <mergeCell ref="B2330:C2330"/>
    <mergeCell ref="B2403:C2403"/>
    <mergeCell ref="B2404:C2404"/>
    <mergeCell ref="B2407:I2407"/>
    <mergeCell ref="A2408:I2408"/>
    <mergeCell ref="A2409:I2409"/>
    <mergeCell ref="A2410:I2410"/>
    <mergeCell ref="B2397:C2398"/>
    <mergeCell ref="G2397:H2397"/>
    <mergeCell ref="I2397:I2398"/>
    <mergeCell ref="B2400:C2400"/>
    <mergeCell ref="B2401:C2401"/>
    <mergeCell ref="B2402:C2402"/>
    <mergeCell ref="B2388:C2388"/>
    <mergeCell ref="B2389:C2389"/>
    <mergeCell ref="B2390:C2390"/>
    <mergeCell ref="A2392:I2392"/>
    <mergeCell ref="A2394:I2394"/>
    <mergeCell ref="E2395:E2396"/>
    <mergeCell ref="B2448:C2448"/>
    <mergeCell ref="B2449:C2449"/>
    <mergeCell ref="B2450:C2450"/>
    <mergeCell ref="B2451:C2451"/>
    <mergeCell ref="B2452:C2452"/>
    <mergeCell ref="A2455:I2455"/>
    <mergeCell ref="A2442:I2442"/>
    <mergeCell ref="E2443:E2444"/>
    <mergeCell ref="B2445:C2446"/>
    <mergeCell ref="G2445:H2445"/>
    <mergeCell ref="I2445:I2446"/>
    <mergeCell ref="B2447:C2447"/>
    <mergeCell ref="A2413:I2413"/>
    <mergeCell ref="A2415:I2415"/>
    <mergeCell ref="B2417:I2417"/>
    <mergeCell ref="A2418:I2418"/>
    <mergeCell ref="B2439:E2439"/>
    <mergeCell ref="A2441:I2441"/>
    <mergeCell ref="B2509:C2510"/>
    <mergeCell ref="G2509:H2509"/>
    <mergeCell ref="I2509:I2510"/>
    <mergeCell ref="B2511:C2511"/>
    <mergeCell ref="B2512:C2512"/>
    <mergeCell ref="B2514:C2514"/>
    <mergeCell ref="B2501:D2501"/>
    <mergeCell ref="A2503:I2503"/>
    <mergeCell ref="A2504:I2504"/>
    <mergeCell ref="A2505:I2505"/>
    <mergeCell ref="A2506:I2506"/>
    <mergeCell ref="E2507:E2508"/>
    <mergeCell ref="A2456:I2456"/>
    <mergeCell ref="A2458:I2458"/>
    <mergeCell ref="A2459:I2459"/>
    <mergeCell ref="A2460:I2460"/>
    <mergeCell ref="A2461:I2461"/>
    <mergeCell ref="A2462:I2462"/>
    <mergeCell ref="B2473:C2474"/>
    <mergeCell ref="G2473:H2473"/>
    <mergeCell ref="I2473:I2474"/>
    <mergeCell ref="B2475:C2475"/>
    <mergeCell ref="B2476:C2476"/>
    <mergeCell ref="B2477:C2477"/>
    <mergeCell ref="B2478:C2478"/>
    <mergeCell ref="B2479:C2479"/>
    <mergeCell ref="B2480:C2480"/>
    <mergeCell ref="B2530:C2530"/>
    <mergeCell ref="B2531:C2531"/>
    <mergeCell ref="B2532:C2532"/>
    <mergeCell ref="B2533:C2533"/>
    <mergeCell ref="A2536:I2536"/>
    <mergeCell ref="A2537:I2537"/>
    <mergeCell ref="E2524:E2525"/>
    <mergeCell ref="B2526:C2527"/>
    <mergeCell ref="G2526:H2526"/>
    <mergeCell ref="I2526:I2527"/>
    <mergeCell ref="B2528:C2528"/>
    <mergeCell ref="B2529:C2529"/>
    <mergeCell ref="B2515:C2515"/>
    <mergeCell ref="B2516:C2516"/>
    <mergeCell ref="B2517:C2517"/>
    <mergeCell ref="B2519:C2519"/>
    <mergeCell ref="B2521:I2521"/>
    <mergeCell ref="A2523:I2523"/>
    <mergeCell ref="B2575:C2575"/>
    <mergeCell ref="A2577:I2577"/>
    <mergeCell ref="B2619:D2619"/>
    <mergeCell ref="B2621:I2621"/>
    <mergeCell ref="B2569:C2569"/>
    <mergeCell ref="B2570:C2570"/>
    <mergeCell ref="B2571:C2571"/>
    <mergeCell ref="B2572:C2572"/>
    <mergeCell ref="B2573:C2573"/>
    <mergeCell ref="B2574:C2574"/>
    <mergeCell ref="A2546:I2546"/>
    <mergeCell ref="A2562:H2562"/>
    <mergeCell ref="D2565:F2565"/>
    <mergeCell ref="B2567:C2568"/>
    <mergeCell ref="G2567:H2567"/>
    <mergeCell ref="I2567:I2568"/>
    <mergeCell ref="A2539:I2539"/>
    <mergeCell ref="A2541:I2541"/>
    <mergeCell ref="A2542:I2542"/>
    <mergeCell ref="A2543:I2543"/>
    <mergeCell ref="A2544:I2544"/>
    <mergeCell ref="A2545:I2545"/>
    <mergeCell ref="A2638:I2638"/>
    <mergeCell ref="A2639:I2639"/>
    <mergeCell ref="B2640:I2640"/>
    <mergeCell ref="A2641:I2641"/>
    <mergeCell ref="A2642:I2642"/>
    <mergeCell ref="B2628:C2628"/>
    <mergeCell ref="B2629:C2629"/>
    <mergeCell ref="B2630:C2630"/>
    <mergeCell ref="B2631:C2631"/>
    <mergeCell ref="B2632:C2632"/>
    <mergeCell ref="A2636:I2636"/>
    <mergeCell ref="A2622:I2622"/>
    <mergeCell ref="E2623:E2624"/>
    <mergeCell ref="B2625:C2626"/>
    <mergeCell ref="G2625:H2625"/>
    <mergeCell ref="I2625:I2626"/>
    <mergeCell ref="B2627:C2627"/>
    <mergeCell ref="B2695:C2696"/>
    <mergeCell ref="G2695:H2695"/>
    <mergeCell ref="I2695:I2696"/>
    <mergeCell ref="B2697:C2697"/>
    <mergeCell ref="B2698:C2698"/>
    <mergeCell ref="B2699:C2699"/>
    <mergeCell ref="B2687:C2687"/>
    <mergeCell ref="B2688:C2688"/>
    <mergeCell ref="B2689:C2689"/>
    <mergeCell ref="B2690:C2690"/>
    <mergeCell ref="A2692:I2692"/>
    <mergeCell ref="E2693:E2694"/>
    <mergeCell ref="B2679:E2679"/>
    <mergeCell ref="A2681:I2681"/>
    <mergeCell ref="A2682:I2682"/>
    <mergeCell ref="E2683:E2684"/>
    <mergeCell ref="B2685:C2686"/>
    <mergeCell ref="G2685:H2685"/>
    <mergeCell ref="I2685:I2686"/>
    <mergeCell ref="A2743:I2743"/>
    <mergeCell ref="E2744:E2745"/>
    <mergeCell ref="B2746:C2747"/>
    <mergeCell ref="G2746:H2746"/>
    <mergeCell ref="I2746:I2747"/>
    <mergeCell ref="B2748:C2748"/>
    <mergeCell ref="A2709:I2709"/>
    <mergeCell ref="A2710:I2710"/>
    <mergeCell ref="A2711:I2711"/>
    <mergeCell ref="A2712:I2712"/>
    <mergeCell ref="A2713:I2713"/>
    <mergeCell ref="B2741:C2741"/>
    <mergeCell ref="B2700:C2700"/>
    <mergeCell ref="B2701:C2701"/>
    <mergeCell ref="B2702:C2702"/>
    <mergeCell ref="B2706:I2706"/>
    <mergeCell ref="A2707:I2707"/>
    <mergeCell ref="A2708:I2708"/>
    <mergeCell ref="B2767:C2767"/>
    <mergeCell ref="B2768:C2768"/>
    <mergeCell ref="B2769:C2769"/>
    <mergeCell ref="A2772:I2772"/>
    <mergeCell ref="B2773:I2773"/>
    <mergeCell ref="A2774:I2774"/>
    <mergeCell ref="B2762:C2763"/>
    <mergeCell ref="G2762:H2762"/>
    <mergeCell ref="I2762:I2763"/>
    <mergeCell ref="B2764:C2764"/>
    <mergeCell ref="B2765:C2765"/>
    <mergeCell ref="B2766:C2766"/>
    <mergeCell ref="B2749:C2749"/>
    <mergeCell ref="B2750:C2750"/>
    <mergeCell ref="B2751:C2751"/>
    <mergeCell ref="B2753:I2753"/>
    <mergeCell ref="A2759:I2759"/>
    <mergeCell ref="E2760:E2761"/>
    <mergeCell ref="E2806:E2807"/>
    <mergeCell ref="B2808:C2809"/>
    <mergeCell ref="G2808:H2808"/>
    <mergeCell ref="I2808:I2809"/>
    <mergeCell ref="B2810:C2810"/>
    <mergeCell ref="B2811:C2811"/>
    <mergeCell ref="A2775:I2775"/>
    <mergeCell ref="A2851:I2851"/>
    <mergeCell ref="B2844:I2844"/>
    <mergeCell ref="A2845:I2845"/>
    <mergeCell ref="A2847:I2847"/>
    <mergeCell ref="A2848:I2848"/>
    <mergeCell ref="A2849:I2849"/>
    <mergeCell ref="A2850:I2850"/>
    <mergeCell ref="B2835:C2835"/>
    <mergeCell ref="B2836:C2836"/>
    <mergeCell ref="B2837:C2837"/>
    <mergeCell ref="B2838:C2838"/>
    <mergeCell ref="B2839:C2839"/>
    <mergeCell ref="B2840:C2840"/>
    <mergeCell ref="B2813:C2813"/>
    <mergeCell ref="B2815:I2815"/>
    <mergeCell ref="E2831:E2832"/>
    <mergeCell ref="B2833:C2834"/>
    <mergeCell ref="G2833:H2833"/>
    <mergeCell ref="I2833:I2834"/>
    <mergeCell ref="A2776:I2776"/>
    <mergeCell ref="A2778:I2778"/>
    <mergeCell ref="B2801:C2801"/>
    <mergeCell ref="A2803:I2803"/>
    <mergeCell ref="A2804:I2804"/>
  </mergeCells>
  <pageMargins left="0.25" right="0.25" top="0.25" bottom="0.25" header="0.25" footer="0.25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14"/>
  <sheetViews>
    <sheetView workbookViewId="0">
      <selection activeCell="L18" sqref="L18"/>
    </sheetView>
  </sheetViews>
  <sheetFormatPr defaultRowHeight="15"/>
  <cols>
    <col min="1" max="1" width="5.42578125" customWidth="1"/>
    <col min="3" max="3" width="12.85546875" customWidth="1"/>
    <col min="4" max="4" width="14" customWidth="1"/>
    <col min="5" max="5" width="13.85546875" customWidth="1"/>
    <col min="6" max="6" width="14" customWidth="1"/>
  </cols>
  <sheetData>
    <row r="4" spans="1:9">
      <c r="A4" s="450"/>
      <c r="B4" s="134"/>
      <c r="C4" s="12"/>
      <c r="D4" s="441"/>
      <c r="E4" s="441"/>
      <c r="F4" s="441"/>
      <c r="G4" s="450"/>
      <c r="H4" s="450"/>
      <c r="I4" s="12"/>
    </row>
    <row r="5" spans="1:9">
      <c r="A5" s="468" t="s">
        <v>44</v>
      </c>
      <c r="B5" s="610" t="s">
        <v>45</v>
      </c>
      <c r="C5" s="611"/>
      <c r="D5" s="332" t="s">
        <v>82</v>
      </c>
      <c r="E5" s="445" t="s">
        <v>148</v>
      </c>
      <c r="F5" s="34" t="s">
        <v>83</v>
      </c>
      <c r="G5" s="614" t="s">
        <v>48</v>
      </c>
      <c r="H5" s="615"/>
      <c r="I5" s="436" t="s">
        <v>49</v>
      </c>
    </row>
    <row r="6" spans="1:9">
      <c r="A6" s="484" t="s">
        <v>178</v>
      </c>
      <c r="B6" s="612"/>
      <c r="C6" s="613"/>
      <c r="D6" s="333" t="s">
        <v>493</v>
      </c>
      <c r="E6" s="35" t="s">
        <v>504</v>
      </c>
      <c r="F6" s="35" t="s">
        <v>510</v>
      </c>
      <c r="G6" s="20" t="s">
        <v>51</v>
      </c>
      <c r="H6" s="20" t="s">
        <v>52</v>
      </c>
      <c r="I6" s="437"/>
    </row>
    <row r="7" spans="1:9">
      <c r="A7" s="135">
        <v>1</v>
      </c>
      <c r="B7" s="491">
        <v>2</v>
      </c>
      <c r="C7" s="492"/>
      <c r="D7" s="136">
        <v>3</v>
      </c>
      <c r="E7" s="136">
        <v>4</v>
      </c>
      <c r="F7" s="136">
        <v>5</v>
      </c>
      <c r="G7" s="136">
        <v>6</v>
      </c>
      <c r="H7" s="136">
        <v>7</v>
      </c>
      <c r="I7" s="135">
        <v>8</v>
      </c>
    </row>
    <row r="8" spans="1:9">
      <c r="A8" s="53">
        <v>111</v>
      </c>
      <c r="B8" s="624" t="s">
        <v>179</v>
      </c>
      <c r="C8" s="625"/>
      <c r="D8" s="115">
        <v>10100221.060000001</v>
      </c>
      <c r="E8" s="365">
        <v>15201843.23</v>
      </c>
      <c r="F8" s="115">
        <v>14961211.73</v>
      </c>
      <c r="G8" s="137">
        <f t="shared" ref="G8:G14" si="0">F8/D8</f>
        <v>1.4812756712079329</v>
      </c>
      <c r="H8" s="137">
        <f t="shared" ref="H8:H14" si="1">F8/E8</f>
        <v>0.98417089978107875</v>
      </c>
      <c r="I8" s="114">
        <f>F8/F14</f>
        <v>0.59246336987465087</v>
      </c>
    </row>
    <row r="9" spans="1:9">
      <c r="A9" s="53">
        <v>130</v>
      </c>
      <c r="B9" s="624" t="s">
        <v>180</v>
      </c>
      <c r="C9" s="625"/>
      <c r="D9" s="115">
        <v>2694924.25</v>
      </c>
      <c r="E9" s="365">
        <v>4587797.63</v>
      </c>
      <c r="F9" s="115">
        <v>3075769.39</v>
      </c>
      <c r="G9" s="137">
        <f t="shared" si="0"/>
        <v>1.1413194229856369</v>
      </c>
      <c r="H9" s="137">
        <f t="shared" si="1"/>
        <v>0.67042394587923448</v>
      </c>
      <c r="I9" s="114">
        <f>F9/F14</f>
        <v>0.12180034148588974</v>
      </c>
    </row>
    <row r="10" spans="1:9">
      <c r="A10" s="53">
        <v>132</v>
      </c>
      <c r="B10" s="624" t="s">
        <v>181</v>
      </c>
      <c r="C10" s="625"/>
      <c r="D10" s="115">
        <v>583983.11</v>
      </c>
      <c r="E10" s="5">
        <f>115800+357000+34200+158000+17500+66531+3469+179500</f>
        <v>932000</v>
      </c>
      <c r="F10" s="115">
        <v>588322.81000000006</v>
      </c>
      <c r="G10" s="137">
        <f t="shared" si="0"/>
        <v>1.0074312080703842</v>
      </c>
      <c r="H10" s="137">
        <f t="shared" si="1"/>
        <v>0.63124765021459228</v>
      </c>
      <c r="I10" s="114">
        <f>F10/F14</f>
        <v>2.3297559106646236E-2</v>
      </c>
    </row>
    <row r="11" spans="1:9">
      <c r="A11" s="53">
        <v>200</v>
      </c>
      <c r="B11" s="624" t="s">
        <v>182</v>
      </c>
      <c r="C11" s="625"/>
      <c r="D11" s="115">
        <v>535248.78</v>
      </c>
      <c r="E11" s="5">
        <v>924035.53</v>
      </c>
      <c r="F11" s="115">
        <v>772864</v>
      </c>
      <c r="G11" s="137">
        <f t="shared" si="0"/>
        <v>1.4439341645953867</v>
      </c>
      <c r="H11" s="137">
        <f t="shared" si="1"/>
        <v>0.83640073883306199</v>
      </c>
      <c r="I11" s="114">
        <f>F11/F14</f>
        <v>3.0605382649363931E-2</v>
      </c>
    </row>
    <row r="12" spans="1:9">
      <c r="A12" s="53">
        <v>300</v>
      </c>
      <c r="B12" s="624" t="s">
        <v>183</v>
      </c>
      <c r="C12" s="625"/>
      <c r="D12" s="115">
        <v>4076750.79</v>
      </c>
      <c r="E12" s="5">
        <v>15503693.220000001</v>
      </c>
      <c r="F12" s="115">
        <v>5854383.5199999996</v>
      </c>
      <c r="G12" s="137">
        <f t="shared" si="0"/>
        <v>1.4360415491573375</v>
      </c>
      <c r="H12" s="137">
        <f t="shared" si="1"/>
        <v>0.37761218807192054</v>
      </c>
      <c r="I12" s="114">
        <f>F12/F14</f>
        <v>0.23183334688344925</v>
      </c>
    </row>
    <row r="13" spans="1:9">
      <c r="A13" s="53">
        <v>38</v>
      </c>
      <c r="B13" s="425" t="s">
        <v>490</v>
      </c>
      <c r="C13" s="426"/>
      <c r="D13" s="115"/>
      <c r="E13" s="115">
        <v>0</v>
      </c>
      <c r="F13" s="115"/>
      <c r="G13" s="137"/>
      <c r="H13" s="137"/>
      <c r="I13" s="114"/>
    </row>
    <row r="14" spans="1:9">
      <c r="A14" s="116"/>
      <c r="B14" s="626" t="s">
        <v>80</v>
      </c>
      <c r="C14" s="627"/>
      <c r="D14" s="338">
        <f>D8+D9+D10+D11+D12</f>
        <v>17991127.989999998</v>
      </c>
      <c r="E14" s="338">
        <f>E8+E9+E10+E11+E12+E13</f>
        <v>37149369.609999999</v>
      </c>
      <c r="F14" s="338">
        <f>F8+F9+F10+F11+F12</f>
        <v>25252551.449999999</v>
      </c>
      <c r="G14" s="139">
        <f t="shared" si="0"/>
        <v>1.4036113502186252</v>
      </c>
      <c r="H14" s="139">
        <f t="shared" si="1"/>
        <v>0.67975719951927338</v>
      </c>
      <c r="I14" s="108">
        <f>SUM(I8:I12)</f>
        <v>1</v>
      </c>
    </row>
  </sheetData>
  <mergeCells count="8">
    <mergeCell ref="B12:C12"/>
    <mergeCell ref="B14:C14"/>
    <mergeCell ref="B5:C6"/>
    <mergeCell ref="G5:H5"/>
    <mergeCell ref="B8:C8"/>
    <mergeCell ref="B9:C9"/>
    <mergeCell ref="B10:C10"/>
    <mergeCell ref="B11:C1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FINAL I-IX 2023 </vt:lpstr>
      <vt:lpstr>Sheet1</vt:lpstr>
      <vt:lpstr>'FINAL I-IX 2023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2026-10-20T12:58:26Z</dcterms:modified>
</cp:coreProperties>
</file>